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</sheets>
  <definedNames>
    <definedName name="_xlnm.Print_Area">'Лист1'!$A$1:$G$10</definedName>
    <definedName name="Z_7BA85150_E044_460E_85E7_F2912665E19A_.wvu.PrintArea" localSheetId="0" hidden="1">'Лист1'!$A$1:$G$10</definedName>
    <definedName name="Z_7BA85150_E044_460E_85E7_F2912665E19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'Лист1'!$A$1:$I$411</definedName>
  </definedNames>
  <calcPr fullCalcOnLoad="1"/>
</workbook>
</file>

<file path=xl/sharedStrings.xml><?xml version="1.0" encoding="utf-8"?>
<sst xmlns="http://schemas.openxmlformats.org/spreadsheetml/2006/main" count="2099" uniqueCount="363">
  <si>
    <t>Приложение 7</t>
  </si>
  <si>
    <t>муниципального образования</t>
  </si>
  <si>
    <t>"Кузоватовский район"</t>
  </si>
  <si>
    <t xml:space="preserve">Ведомственная структура расходов бюджета муниципального </t>
  </si>
  <si>
    <t>Наименование показателя</t>
  </si>
  <si>
    <t>Мин</t>
  </si>
  <si>
    <t>Рз</t>
  </si>
  <si>
    <t>Пр</t>
  </si>
  <si>
    <t>ЦС</t>
  </si>
  <si>
    <t>ВР</t>
  </si>
  <si>
    <t>Администрация муниципального образования "Кузоватовский район" Ульяновской области</t>
  </si>
  <si>
    <t>500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</si>
  <si>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</si>
  <si>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</si>
  <si>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</si>
  <si>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</si>
  <si>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121</t>
  </si>
  <si>
    <t>04</t>
  </si>
  <si>
    <t>122</t>
  </si>
  <si>
    <t>242</t>
  </si>
  <si>
    <t>244</t>
  </si>
  <si>
    <t>852</t>
  </si>
  <si>
    <t>11</t>
  </si>
  <si>
    <t>870</t>
  </si>
  <si>
    <t>13</t>
  </si>
  <si>
    <t>111</t>
  </si>
  <si>
    <t>112</t>
  </si>
  <si>
    <t>09</t>
  </si>
  <si>
    <t>05</t>
  </si>
  <si>
    <t>07</t>
  </si>
  <si>
    <t>10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</si>
  <si>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</si>
  <si>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</si>
  <si>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</si>
  <si>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</si>
  <si>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</si>
  <si>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</si>
  <si>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</si>
  <si>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</si>
  <si>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</si>
  <si>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</si>
  <si>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</si>
  <si>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</si>
  <si>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</si>
  <si>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0310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</si>
  <si>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</si>
  <si>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</si>
  <si>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</si>
  <si>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</si>
  <si>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</si>
  <si>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</si>
  <si>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</si>
  <si>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</si>
  <si>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</si>
  <si>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</si>
  <si>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</si>
  <si>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</si>
  <si>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</si>
  <si>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</si>
  <si>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</si>
  <si>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</si>
  <si>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</si>
  <si>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</si>
  <si>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</si>
  <si>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</si>
  <si>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</si>
  <si>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</si>
  <si>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</si>
  <si>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1100</t>
  </si>
  <si>
    <t>1102</t>
  </si>
  <si>
    <t>1105</t>
  </si>
  <si>
    <t>1400</t>
  </si>
  <si>
    <t>1401</t>
  </si>
  <si>
    <t>1403</t>
  </si>
  <si>
    <t>ВСЕГО</t>
  </si>
  <si>
    <t>11 0 00 00000</t>
  </si>
  <si>
    <t>11 0 00 10020</t>
  </si>
  <si>
    <t>11 0 00 10010</t>
  </si>
  <si>
    <t>11 0 00 20010</t>
  </si>
  <si>
    <t>11 0 00 10050</t>
  </si>
  <si>
    <t>94 0 00 00000</t>
  </si>
  <si>
    <t>94 3 00 00000</t>
  </si>
  <si>
    <t>94 3 00 83110</t>
  </si>
  <si>
    <t>11 0 00 10130</t>
  </si>
  <si>
    <t>11 0 00 10140</t>
  </si>
  <si>
    <t>11 0 00 10150</t>
  </si>
  <si>
    <t>11 0 00 10110</t>
  </si>
  <si>
    <t>91 0 00 00000</t>
  </si>
  <si>
    <t>94 3 00 83100</t>
  </si>
  <si>
    <t>94 1 00 00000</t>
  </si>
  <si>
    <t>94 1 00 83010</t>
  </si>
  <si>
    <t>94 2 00 00000</t>
  </si>
  <si>
    <t>94 1 00 83030</t>
  </si>
  <si>
    <t>94 1 00 83040</t>
  </si>
  <si>
    <t>94 1 00 83050</t>
  </si>
  <si>
    <t>94 2 00 83060</t>
  </si>
  <si>
    <t>94 2 00 83070</t>
  </si>
  <si>
    <t>94 3 00 83120</t>
  </si>
  <si>
    <t>94 3 00 83130</t>
  </si>
  <si>
    <t>98 0 00 00000</t>
  </si>
  <si>
    <t>11 0 00 71010</t>
  </si>
  <si>
    <t>11 0 00 71020</t>
  </si>
  <si>
    <t>11 0 00 59300</t>
  </si>
  <si>
    <t>11 0 00 71100</t>
  </si>
  <si>
    <t>11 0 00 71320</t>
  </si>
  <si>
    <t>11 0 00 71110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</si>
  <si>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</si>
  <si>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</si>
  <si>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</si>
  <si>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</si>
  <si>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Мероприятия в рамках непрограммных направлений деятельности</t>
  </si>
  <si>
    <t>Обеспечение деятельности муниципальных органов Кузоватовского района</t>
  </si>
  <si>
    <t>Молодёжная политика</t>
  </si>
  <si>
    <t>Образование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</si>
  <si>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</si>
  <si>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</si>
  <si>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</si>
  <si>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</si>
  <si>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</si>
  <si>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</si>
  <si>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</si>
  <si>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</si>
  <si>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</si>
  <si>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</si>
  <si>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</si>
  <si>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</si>
  <si>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</si>
  <si>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</si>
  <si>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</si>
  <si>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</si>
  <si>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</si>
  <si>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</si>
  <si>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Учреждения по обеспечению хозяйственного обслуживания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</si>
  <si>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</si>
  <si>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</si>
  <si>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Резервный фонд муниципального образования "Кузоватовский район"</t>
  </si>
  <si>
    <t>Резервные средства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</si>
  <si>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</si>
  <si>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</si>
  <si>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</si>
  <si>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</si>
  <si>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"Забота" на 2014-2018 годы в муниципальном образовании «Кузоватовский район"</t>
  </si>
  <si>
    <t>Подпрограмма «Повышение качества жизни граждан пожилого возраста»</t>
  </si>
  <si>
    <t>Обеспечение деятельности Совета ветеранов муниципального образования "Кузоватовский район"</t>
  </si>
  <si>
    <t>Учреждения в сфере гражданской защиты и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</si>
  <si>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</si>
  <si>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</si>
  <si>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</si>
  <si>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Доплаты к пенсиям муниципальных служащих</t>
  </si>
  <si>
    <t>Иные пенсии, социальные доплаты к пенсиям</t>
  </si>
  <si>
    <t>Подпрограмма "Повышение качества жизни детей, семей с детьми»</t>
  </si>
  <si>
    <t>Предоставление мер социальной поддержки беременным женщинам</t>
  </si>
  <si>
    <t>Проведение акции "Помоги собраться в школу"</t>
  </si>
  <si>
    <t>Проведение акции "Новогодний подарок"</t>
  </si>
  <si>
    <t>Проведение прочих социально-значимых мероприятий</t>
  </si>
  <si>
    <t>Подпрограмма «Адресная поддержка населения»</t>
  </si>
  <si>
    <t>Оказание адресной поддержки гражданам находящимся в трудной жизненной ситуации</t>
  </si>
  <si>
    <t>Оказание адресной материальной помощи больным, страдающим почечной недостаточностью</t>
  </si>
  <si>
    <t>Проведение праздничных мероприятий в День Победы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</si>
  <si>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</si>
  <si>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</si>
  <si>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</si>
  <si>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Отчисления в фонд модернизации жилищно-коммунального комплекса Ульяновской области</t>
  </si>
  <si>
    <t>Субсидии гражданам на приобретение жилья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</si>
  <si>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</si>
  <si>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514</t>
  </si>
  <si>
    <t>Иные межбюджетные трансферты</t>
  </si>
  <si>
    <t>540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</si>
  <si>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</si>
  <si>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</si>
  <si>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</si>
  <si>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</si>
  <si>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88 0 00 00000</t>
  </si>
  <si>
    <t>93 0 00 80010</t>
  </si>
  <si>
    <t>93 0 00 00000</t>
  </si>
  <si>
    <t>93 0 00 80030</t>
  </si>
  <si>
    <t>14</t>
  </si>
  <si>
    <t>11 0 00 10200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</si>
  <si>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«Кузоватовский район»"</t>
  </si>
  <si>
    <t>Дорожное хозяйство (дорожные фонды)</t>
  </si>
  <si>
    <t>Капитальный ремонт автомобильных дорог общего пользования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</si>
  <si>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</si>
  <si>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Содержание автомобильных дорог общего пользования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</si>
  <si>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</si>
  <si>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</si>
  <si>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</t>
  </si>
  <si>
    <t>Выравнивание бюджетной обеспеченности бюджетов поселений из муниципального фонда финансовой поддержки поселений</t>
  </si>
  <si>
    <t>Комитет по управлению муниципальным имуществом и земельным отношениям  администрации муниципального образования «Кузоватовский район» Ульяновской области</t>
  </si>
  <si>
    <t>515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</si>
  <si>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</si>
  <si>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11 0 00 10030</t>
  </si>
  <si>
    <t>Муниципальное учреждение Управление культуры администрации муниципального образования "Кузоватовский район"</t>
  </si>
  <si>
    <t>558</t>
  </si>
  <si>
    <t>Дополнительное образование детей</t>
  </si>
  <si>
    <t>11 0 00 14230</t>
  </si>
  <si>
    <t>Учреждения по внешкольной работе с детьми</t>
  </si>
  <si>
    <t>08</t>
  </si>
  <si>
    <t>Культура, кинематография</t>
  </si>
  <si>
    <t>Культура</t>
  </si>
  <si>
    <t>11 0 00 14400</t>
  </si>
  <si>
    <t>Учреждения культуры и мероприятия в сфере культуры и кинематографии</t>
  </si>
  <si>
    <t>11 0 00 14420</t>
  </si>
  <si>
    <t>Библиотеки</t>
  </si>
  <si>
    <t xml:space="preserve">Предоставление мер социальной поддержки работникам культуры </t>
  </si>
  <si>
    <t>94 2 00 83090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</si>
  <si>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</si>
  <si>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</si>
  <si>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11 0 00 14520</t>
  </si>
  <si>
    <t>Субсидии бюджетным учреждениям на иные цели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</si>
  <si>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</si>
  <si>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573</t>
  </si>
  <si>
    <t>Дошкольное образование</t>
  </si>
  <si>
    <t>Детские дошкольные учреждения</t>
  </si>
  <si>
    <t>02</t>
  </si>
  <si>
    <t>Общее образование</t>
  </si>
  <si>
    <t>Стипендии</t>
  </si>
  <si>
    <t>Организация бесплатного питания детей из малообеспеченных семей в общеобразовательных учреждениях</t>
  </si>
  <si>
    <t>Другие вопросы в области образования</t>
  </si>
  <si>
    <t>Охрана семьи и детства</t>
  </si>
  <si>
    <t>Приобретение товаров, работ, услуг в пользу граждан в целях их социального обеспечения</t>
  </si>
  <si>
    <t>Иные выплаты населению</t>
  </si>
  <si>
    <t>Итого по бюджету</t>
  </si>
  <si>
    <t>Обеспечение выплат почётным гражданам Кузоватовского района</t>
  </si>
  <si>
    <t>Бюджетные инвестиции в объекты капитального строительства государственной (муниципальной) собственности</t>
  </si>
  <si>
    <t>Массовый спорт</t>
  </si>
  <si>
    <t>Органы юстиции</t>
  </si>
  <si>
    <t>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</si>
  <si>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</si>
  <si>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</si>
  <si>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Проведение на территории муниципального образования "Кузоватовский район" конкурсов по благоустройству и архитектурному облику</t>
  </si>
  <si>
    <t>11 0 00 10340</t>
  </si>
  <si>
    <t>Финансовое обеспечение расходного обязательства, связанного с установлением нормативов потребления населением твёрдого топлива</t>
  </si>
  <si>
    <t>Муниципальная программа "Устойчивое развитие сельских территорий муниципального образования «Кузоватовский район» Ульяновской области на 2014-2017 годы и на период до 2020 года"</t>
  </si>
  <si>
    <t>Софинансирование мероприятий по улучшению жилищных условий граждан, проживающих в сельской местности по федеральной целевой программе «Устойчивое развитие сельских территорий на 2014-2017 годы  и период до 2020 годы»</t>
  </si>
  <si>
    <t>Софинансирование мероприятий по улучшению жилищных условий молодых семей и молодых специалистов, проживающих в сельской местности по федеральной целевой программе «Устойчивое развитие сельских территорий на 2014-2017 годы  и период до 2020 годы»</t>
  </si>
  <si>
    <t>86 0 00 L0181</t>
  </si>
  <si>
    <t>86 0 00 L0182</t>
  </si>
  <si>
    <t>86 0 00 00000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</si>
  <si>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</si>
  <si>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Софинансирование приобретения для муниципальных общеобразовательных организаций школьных автобусов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</si>
  <si>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</si>
  <si>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Водное хозяйство</t>
  </si>
  <si>
    <t>Благоустройство родников в Ульяновской области, используемых населением в качестве источников питьевого водоснабжения</t>
  </si>
  <si>
    <t>1006</t>
  </si>
  <si>
    <t>0406</t>
  </si>
  <si>
    <t>Cофинансирование строительства и реконструкции объектов спорта</t>
  </si>
  <si>
    <t>Муниципальная программа "Развитие физической культуры и спорта в муниципальном образовании "Кузоватовский район" на 2017-2021 годы</t>
  </si>
  <si>
    <t>от __.__.2017г.           № __/__</t>
  </si>
  <si>
    <t>853</t>
  </si>
  <si>
    <t>Уплата прочих налогов, сборов</t>
  </si>
  <si>
    <t>Уплата иных платежей</t>
  </si>
  <si>
    <t>89 0 00 00000</t>
  </si>
  <si>
    <t>89 0 00 81010</t>
  </si>
  <si>
    <t>Строительство объектов газоснабжения населения</t>
  </si>
  <si>
    <t>91 0 00 85010</t>
  </si>
  <si>
    <t>Проведение мероприятий в сфере молодёжной политики</t>
  </si>
  <si>
    <t>97 0 00 00000</t>
  </si>
  <si>
    <t>97 0 00 82220</t>
  </si>
  <si>
    <t>97 0 00 82210</t>
  </si>
  <si>
    <t>Муниципальная программа "Укрепление единства российской нации и этнокультурное развтие народов, проживающих на территории муниципального образования "Кузоватовский район" Ульяновской области на 2017-2020 годы"</t>
  </si>
  <si>
    <t>Мероприятия направленные на укрепление гражданского единства</t>
  </si>
  <si>
    <t>Содействие этнокультурному многообразию народов России</t>
  </si>
  <si>
    <t>91 0 00 89010</t>
  </si>
  <si>
    <t>Проведение и участие в спортивно-массовых мероприятиях</t>
  </si>
  <si>
    <t>11 0 00 71310</t>
  </si>
  <si>
    <t>Субвенции</t>
  </si>
  <si>
    <t>530</t>
  </si>
  <si>
    <t>11 0 00 71030</t>
  </si>
  <si>
    <t>88 0 00 84410</t>
  </si>
  <si>
    <t>11 0 00 S0050</t>
  </si>
  <si>
    <t>Информаци</t>
  </si>
  <si>
    <t>Муниципальная программа "Развитие транспортной системы муниципального образования "Кузоватовский район" на 2018-2020 годы"</t>
  </si>
  <si>
    <t>Муниципальная программа газификации муниципального образования "Кузоватовский район" на 2018-2020 годы</t>
  </si>
  <si>
    <t>Муниципальная программа Кузоватовского района "Развитие транспортной системы муниципального образования "Кузоватовский район" на 2018-2020 годы"</t>
  </si>
  <si>
    <t>98 0 00 81110</t>
  </si>
  <si>
    <t>Муниципальная программа "Меры поддержки медицинских и фармацевтических работников, занятых на должностях в государственных учреждениях здравоохранения муниципального образования "Кузоватовский район" Ульяновской области на 2016-2018 годы"</t>
  </si>
  <si>
    <t>Возмещение расходов по найму жилого помещения в течение первых трёх лет после трудоустройства в учреждения здравоохранения</t>
  </si>
  <si>
    <t>97 0 00 71230</t>
  </si>
  <si>
    <t xml:space="preserve">Муниципальная программа «Развитие и сохранение культуры в муниципальном образовании «Кузоватовский район» на 2018-2022 годы»
</t>
  </si>
  <si>
    <t>Муниципальная программа «Развитие и сохранение культуры в муниципальном образовании «Кузоватовский район» на 2018-2022 годы»</t>
  </si>
  <si>
    <t>1100000000</t>
  </si>
  <si>
    <t>1100014200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</si>
  <si>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</si>
  <si>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</si>
  <si>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611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</si>
  <si>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2015-2018 годы"</t>
  </si>
  <si>
    <t>9500000000</t>
  </si>
  <si>
    <t>9500071190</t>
  </si>
  <si>
    <t>Иные выплаты персоналу учреждений, за исключением фонда оплаты труда</t>
  </si>
  <si>
    <t>Развитие и модернизация дошкольного образования</t>
  </si>
  <si>
    <t>9500088060</t>
  </si>
  <si>
    <t>612</t>
  </si>
  <si>
    <t>Школы - детские сады, школы начальные, неполные и средние</t>
  </si>
  <si>
    <t>1100014210</t>
  </si>
  <si>
    <t>Муниципальная программа "Патриотическое воспитание граждан муниципального образования «Кузоватовский район» на 2017 - 2020 годы"</t>
  </si>
  <si>
    <t>8В00000000</t>
  </si>
  <si>
    <t>Мероприятия патриотической направленности с учащимися образовательных организаций</t>
  </si>
  <si>
    <t>8В00087010</t>
  </si>
  <si>
    <t>Муниципальная программа "Забота" на 2014-2018 годы в муниципальном образовании "Кузоватовский район</t>
  </si>
  <si>
    <t>9400000000</t>
  </si>
  <si>
    <t>Подпрограмма "Повышение качества жизни детей, семей с детьми"</t>
  </si>
  <si>
    <t>9410000000</t>
  </si>
  <si>
    <t>9410083020</t>
  </si>
  <si>
    <t>9500070280</t>
  </si>
  <si>
    <t>9500071140</t>
  </si>
  <si>
    <t>9500071150</t>
  </si>
  <si>
    <t>9500071160</t>
  </si>
  <si>
    <t>9500071170</t>
  </si>
  <si>
    <t>340</t>
  </si>
  <si>
    <t>9500071200</t>
  </si>
  <si>
    <t>1100014230</t>
  </si>
  <si>
    <t>Создание условий для сохранения и укрепления здоровья обучающихся, воспитанников</t>
  </si>
  <si>
    <t>9500088010</t>
  </si>
  <si>
    <t>Создание условий по поддержке талантливых детей и молодёжи</t>
  </si>
  <si>
    <t>9500088020</t>
  </si>
  <si>
    <t>Создание условий для организации летнего отдыха</t>
  </si>
  <si>
    <t>9500088040</t>
  </si>
  <si>
    <t>9500071180</t>
  </si>
  <si>
    <t>1100010020</t>
  </si>
  <si>
    <t>1100014520</t>
  </si>
  <si>
    <t>9500070950</t>
  </si>
  <si>
    <t>321</t>
  </si>
  <si>
    <t>9500071230</t>
  </si>
  <si>
    <t>Кадровая политика в сфере образования</t>
  </si>
  <si>
    <t>9500088050</t>
  </si>
  <si>
    <t>323</t>
  </si>
  <si>
    <t>360</t>
  </si>
  <si>
    <t>9500071220</t>
  </si>
  <si>
    <t>Другие вопросы в области социальной политики</t>
  </si>
  <si>
    <t>9410083150</t>
  </si>
  <si>
    <t>Софинансирование расходных обязательств связанных с реализацией мероприятий по организации отдыха и оздоровления обучающихся в каникулярное время</t>
  </si>
  <si>
    <t>1100071040</t>
  </si>
  <si>
    <t>1100071050</t>
  </si>
  <si>
    <t>1100071060</t>
  </si>
  <si>
    <t xml:space="preserve"> тыс. руб.</t>
  </si>
  <si>
    <t>2018 год</t>
  </si>
  <si>
    <t>2019 год</t>
  </si>
  <si>
    <t>2020 год</t>
  </si>
  <si>
    <t>Реализация мероприятий федеральной целевой программы «Устойчивое развитие сельских территорий на 2014-2017 годы и на период до 2020 года»</t>
  </si>
  <si>
    <t>Бюджетные инвестиции на приобретение объектов недвижимого имущества в государственную (муниципальную) собственность</t>
  </si>
  <si>
    <t>91 0 00 S0160</t>
  </si>
  <si>
    <t>99 0 00 00000</t>
  </si>
  <si>
    <t>99 0 00 L0180</t>
  </si>
  <si>
    <t>99 0 00 L5191</t>
  </si>
  <si>
    <t>к проекту решения Совета депутатов</t>
  </si>
  <si>
    <t>образования "Кузоватовский район" на 2018 год и на плановый период 2019-2020 годов</t>
  </si>
  <si>
    <t>Финансовое обеспечение расходных обязательств, связанных с организацией отлова и содержанием безнадзорных домашних животных</t>
  </si>
  <si>
    <t>Финансовое обеспечение расходных обязательств, связанных с проведением на территории Ульяновской области публичных мероприятий</t>
  </si>
  <si>
    <t>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</si>
  <si>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 xml:space="preserve">Финансовое обеспечение расходных обязательств, связанных с реализацией Закона Ульяновской области от 2 мая 2012 года 
№ 49-ЗО «О мерах социальной поддержки отдельных категорий молодых специалистов на территории Ульяновской области»
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</si>
  <si>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</si>
  <si>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</si>
  <si>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</si>
  <si>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</si>
  <si>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</si>
  <si>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</si>
  <si>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Финансовое обеспечение расходных обязательств, связанных с реализацией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</si>
  <si>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обучения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</si>
  <si>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</si>
  <si>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</si>
  <si>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Финансовое обеспечение расходных обязательств, связанных с опекой и попечительством в отношении несовершеннолетних</t>
  </si>
  <si>
    <t>Организация оздоровления работников бюджетной сферы на территории Ульяновской области</t>
  </si>
  <si>
    <t>Муниципальная программа "Развитие молодёжной политики в Кузоватовском районе" на 2014-2018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</si>
</sst>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"/>
    <numFmt numFmtId="166" formatCode="0.000"/>
    <numFmt numFmtId="167" formatCode="#,##0.00000"/>
    <numFmt numFmtId="168" formatCode="?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33" applyFont="1" applyAlignment="1">
      <alignment vertical="top" wrapText="1"/>
      <protection/>
    </xf>
    <xf numFmtId="0" fontId="2" fillId="0" borderId="0" xfId="33" applyFont="1">
      <alignment/>
      <protection/>
    </xf>
    <xf numFmtId="49" fontId="3" fillId="0" borderId="0" xfId="33" applyNumberFormat="1" applyFont="1" applyAlignment="1">
      <alignment horizontal="center" vertical="top" wrapText="1"/>
      <protection/>
    </xf>
    <xf numFmtId="0" fontId="1" fillId="0" borderId="0" xfId="33">
      <alignment/>
      <protection/>
    </xf>
    <xf numFmtId="49" fontId="1" fillId="0" borderId="0" xfId="33" applyNumberFormat="1" applyAlignment="1">
      <alignment horizontal="center"/>
      <protection/>
    </xf>
    <xf numFmtId="49" fontId="5" fillId="0" borderId="0" xfId="33" applyNumberFormat="1" applyFont="1" applyAlignment="1">
      <alignment horizontal="center"/>
      <protection/>
    </xf>
    <xf numFmtId="0" fontId="5" fillId="0" borderId="0" xfId="33" applyFont="1">
      <alignment/>
      <protection/>
    </xf>
    <xf numFmtId="49" fontId="3" fillId="0" borderId="10" xfId="33" applyNumberFormat="1" applyFont="1" applyBorder="1" applyAlignment="1">
      <alignment vertical="top" wrapText="1"/>
      <protection/>
    </xf>
    <xf numFmtId="0" fontId="2" fillId="0" borderId="10" xfId="33" applyFont="1" applyBorder="1" applyAlignment="1">
      <alignment vertical="top" wrapText="1"/>
      <protection/>
    </xf>
    <xf numFmtId="2" fontId="3" fillId="0" borderId="10" xfId="33" applyNumberFormat="1" applyFont="1" applyBorder="1" applyAlignment="1">
      <alignment vertical="top" wrapText="1"/>
      <protection/>
    </xf>
    <xf numFmtId="49" fontId="2" fillId="0" borderId="0" xfId="33" applyNumberFormat="1" applyFont="1" applyAlignment="1">
      <alignment horizontal="center" vertical="top"/>
      <protection/>
    </xf>
    <xf numFmtId="49" fontId="3" fillId="0" borderId="0" xfId="33" applyNumberFormat="1" applyFont="1" applyAlignment="1">
      <alignment horizontal="center" vertical="top"/>
      <protection/>
    </xf>
    <xf numFmtId="49" fontId="3" fillId="0" borderId="10" xfId="33" applyNumberFormat="1" applyFont="1" applyBorder="1" applyAlignment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0" fontId="2" fillId="0" borderId="0" xfId="33" applyFont="1" applyAlignment="1">
      <alignment horizontal="right" vertical="top"/>
      <protection/>
    </xf>
    <xf numFmtId="0" fontId="3" fillId="0" borderId="0" xfId="33" applyNumberFormat="1" applyFont="1" applyAlignment="1">
      <alignment horizontal="right" vertical="top"/>
      <protection/>
    </xf>
    <xf numFmtId="0" fontId="3" fillId="0" borderId="10" xfId="33" applyNumberFormat="1" applyFont="1" applyBorder="1" applyAlignment="1">
      <alignment horizontal="right" vertical="top"/>
      <protection/>
    </xf>
    <xf numFmtId="0" fontId="3" fillId="0" borderId="10" xfId="0" applyFont="1" applyBorder="1" applyAlignment="1">
      <alignment horizontal="right" vertical="top"/>
    </xf>
    <xf numFmtId="49" fontId="3" fillId="0" borderId="0" xfId="33" applyNumberFormat="1" applyFont="1" applyAlignment="1">
      <alignment horizontal="left" vertical="top"/>
      <protection/>
    </xf>
    <xf numFmtId="49" fontId="3" fillId="0" borderId="10" xfId="33" applyNumberFormat="1" applyFont="1" applyBorder="1" applyAlignment="1">
      <alignment horizontal="center" vertical="top" wrapText="1"/>
      <protection/>
    </xf>
    <xf numFmtId="0" fontId="3" fillId="0" borderId="10" xfId="33" applyNumberFormat="1" applyFont="1" applyBorder="1" applyAlignment="1">
      <alignment horizontal="center" vertical="top"/>
      <protection/>
    </xf>
    <xf numFmtId="49" fontId="4" fillId="0" borderId="10" xfId="33" applyNumberFormat="1" applyFont="1" applyBorder="1" applyAlignment="1">
      <alignment vertical="top" wrapText="1"/>
      <protection/>
    </xf>
    <xf numFmtId="49" fontId="4" fillId="0" borderId="10" xfId="33" applyNumberFormat="1" applyFont="1" applyBorder="1" applyAlignment="1">
      <alignment horizontal="center" vertical="top"/>
      <protection/>
    </xf>
    <xf numFmtId="0" fontId="4" fillId="0" borderId="10" xfId="33" applyNumberFormat="1" applyFont="1" applyBorder="1" applyAlignment="1">
      <alignment horizontal="right" vertical="top"/>
      <protection/>
    </xf>
    <xf numFmtId="0" fontId="4" fillId="0" borderId="10" xfId="33" applyNumberFormat="1" applyFont="1" applyFill="1" applyBorder="1" applyAlignment="1">
      <alignment horizontal="right" vertical="top"/>
      <protection/>
    </xf>
    <xf numFmtId="0" fontId="3" fillId="0" borderId="10" xfId="33" applyNumberFormat="1" applyFont="1" applyFill="1" applyBorder="1" applyAlignment="1">
      <alignment horizontal="right" vertical="top"/>
      <protection/>
    </xf>
    <xf numFmtId="0" fontId="4" fillId="0" borderId="10" xfId="33" applyNumberFormat="1" applyFont="1" applyFill="1" applyBorder="1" applyAlignment="1">
      <alignment vertical="top"/>
      <protection/>
    </xf>
    <xf numFmtId="0" fontId="3" fillId="0" borderId="10" xfId="33" applyNumberFormat="1" applyFont="1" applyFill="1" applyBorder="1" applyAlignment="1">
      <alignment vertical="top"/>
      <protection/>
    </xf>
    <xf numFmtId="0" fontId="0" fillId="0" borderId="0" xfId="0" applyAlignment="1">
      <alignment vertical="top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/>
    </xf>
    <xf numFmtId="168" fontId="3" fillId="0" borderId="10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Border="1" applyAlignment="1" applyProtection="1">
      <alignment horizontal="right" vertical="top" wrapText="1"/>
      <protection/>
    </xf>
    <xf numFmtId="0" fontId="3" fillId="0" borderId="10" xfId="0" applyNumberFormat="1" applyFont="1" applyBorder="1" applyAlignment="1" applyProtection="1">
      <alignment horizontal="right" vertical="top" wrapText="1"/>
      <protection/>
    </xf>
    <xf numFmtId="0" fontId="4" fillId="0" borderId="10" xfId="0" applyNumberFormat="1" applyFont="1" applyBorder="1" applyAlignment="1" applyProtection="1">
      <alignment horizontal="right" wrapText="1"/>
      <protection/>
    </xf>
    <xf numFmtId="49" fontId="3" fillId="0" borderId="0" xfId="33" applyNumberFormat="1" applyFont="1" applyAlignment="1">
      <alignment vertical="top"/>
      <protection/>
    </xf>
    <xf numFmtId="49" fontId="3" fillId="0" borderId="0" xfId="33" applyNumberFormat="1" applyFont="1" applyBorder="1" applyAlignment="1">
      <alignment horizontal="center"/>
      <protection/>
    </xf>
    <xf numFmtId="49" fontId="4" fillId="0" borderId="11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3" xfId="0" applyNumberFormat="1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1"/>
  <sheetViews>
    <sheetView tabSelected="1" zoomScalePageLayoutView="0" workbookViewId="0" topLeftCell="A102">
      <selection activeCell="A110" sqref="A110"/>
    </sheetView>
  </sheetViews>
  <sheetFormatPr defaultColWidth="9.140625" defaultRowHeight="12.75"/>
  <cols>
    <col min="1" max="1" width="51.00390625" style="1" customWidth="1"/>
    <col min="2" max="2" width="6.8515625" style="11" customWidth="1"/>
    <col min="3" max="4" width="6.00390625" style="11" customWidth="1"/>
    <col min="5" max="5" width="13.8515625" style="11" customWidth="1"/>
    <col min="6" max="6" width="7.421875" style="11" customWidth="1"/>
    <col min="7" max="7" width="16.8515625" style="15" customWidth="1"/>
    <col min="8" max="8" width="12.421875" style="2" customWidth="1"/>
    <col min="9" max="9" width="12.8515625" style="2" customWidth="1"/>
    <col min="10" max="11" width="9.140625" style="2" customWidth="1"/>
    <col min="12" max="14" width="13.7109375" style="2" customWidth="1"/>
    <col min="15" max="16384" width="9.140625" style="2" customWidth="1"/>
  </cols>
  <sheetData>
    <row r="1" spans="5:7" ht="15">
      <c r="E1" s="19"/>
      <c r="G1" s="19" t="s">
        <v>0</v>
      </c>
    </row>
    <row r="2" spans="5:7" ht="15">
      <c r="E2" s="19"/>
      <c r="G2" s="19" t="s">
        <v>344</v>
      </c>
    </row>
    <row r="3" spans="5:7" ht="15">
      <c r="E3" s="19"/>
      <c r="G3" s="19" t="s">
        <v>1</v>
      </c>
    </row>
    <row r="4" spans="5:7" ht="15">
      <c r="E4" s="19"/>
      <c r="G4" s="19" t="s">
        <v>2</v>
      </c>
    </row>
    <row r="5" spans="5:7" ht="15">
      <c r="E5" s="40"/>
      <c r="F5" s="29"/>
      <c r="G5" s="40" t="s">
        <v>247</v>
      </c>
    </row>
    <row r="6" ht="15">
      <c r="E6" s="19"/>
    </row>
    <row r="7" spans="1:9" ht="15">
      <c r="A7" s="41" t="s">
        <v>3</v>
      </c>
      <c r="B7" s="41"/>
      <c r="C7" s="41"/>
      <c r="D7" s="41"/>
      <c r="E7" s="41"/>
      <c r="F7" s="41"/>
      <c r="G7" s="41"/>
      <c r="H7" s="41"/>
      <c r="I7" s="41"/>
    </row>
    <row r="8" spans="1:9" ht="15">
      <c r="A8" s="41" t="s">
        <v>345</v>
      </c>
      <c r="B8" s="41"/>
      <c r="C8" s="41"/>
      <c r="D8" s="41"/>
      <c r="E8" s="41"/>
      <c r="F8" s="41"/>
      <c r="G8" s="41"/>
      <c r="H8" s="41"/>
      <c r="I8" s="41"/>
    </row>
    <row r="9" spans="1:9" ht="13.5" customHeight="1">
      <c r="A9" s="3"/>
      <c r="B9" s="12"/>
      <c r="C9" s="12"/>
      <c r="D9" s="12"/>
      <c r="E9" s="12"/>
      <c r="G9" s="16"/>
      <c r="I9" s="2" t="s">
        <v>334</v>
      </c>
    </row>
    <row r="10" spans="1:9" ht="15">
      <c r="A10" s="20" t="s">
        <v>4</v>
      </c>
      <c r="B10" s="13" t="s">
        <v>5</v>
      </c>
      <c r="C10" s="13" t="s">
        <v>6</v>
      </c>
      <c r="D10" s="13" t="s">
        <v>7</v>
      </c>
      <c r="E10" s="13" t="s">
        <v>8</v>
      </c>
      <c r="F10" s="13" t="s">
        <v>9</v>
      </c>
      <c r="G10" s="21" t="s">
        <v>335</v>
      </c>
      <c r="H10" s="21" t="s">
        <v>336</v>
      </c>
      <c r="I10" s="21" t="s">
        <v>337</v>
      </c>
    </row>
    <row r="11" spans="1:9" ht="30.75">
      <c r="A11" s="22" t="s">
        <v>10</v>
      </c>
      <c r="B11" s="23" t="s">
        <v>11</v>
      </c>
      <c r="C11" s="23"/>
      <c r="D11" s="23"/>
      <c r="E11" s="23"/>
      <c r="F11" s="23"/>
      <c r="G11" s="24">
        <f>SUM(G12,G63,G78,G89,G107,G112,G152)</f>
        <v>41236.856</v>
      </c>
      <c r="H11" s="24">
        <f>SUM(H12,H63,H78,H89,H107,H112,H152)</f>
        <v>41472.656</v>
      </c>
      <c r="I11" s="24">
        <f>SUM(I12,I63,I78,I89,I107,I112,I152)</f>
        <v>53397.656</v>
      </c>
    </row>
    <row r="12" spans="1:9" ht="15">
      <c r="A12" s="8" t="s">
        <v>12</v>
      </c>
      <c r="B12" s="13" t="s">
        <v>11</v>
      </c>
      <c r="C12" s="13" t="s">
        <v>13</v>
      </c>
      <c r="D12" s="13"/>
      <c r="E12" s="13"/>
      <c r="F12" s="13"/>
      <c r="G12" s="17">
        <f>SUM(G13,G18,G31,G35)</f>
        <v>22249.856</v>
      </c>
      <c r="H12" s="17">
        <f>SUM(H13,H18,H31,H35)</f>
        <v>22749.856</v>
      </c>
      <c r="I12" s="17">
        <f>SUM(I13,I18,I31,I35)</f>
        <v>22511.556</v>
      </c>
    </row>
    <row r="13" spans="1:9" ht="62.25">
      <c r="A13" s="8" t="s">
        <v>14</v>
      </c>
      <c r="B13" s="13" t="s">
        <v>11</v>
      </c>
      <c r="C13" s="13" t="s">
        <v>13</v>
      </c>
      <c r="D13" s="13" t="s">
        <v>15</v>
      </c>
      <c r="E13" s="13"/>
      <c r="F13" s="13"/>
      <c r="G13" s="17">
        <f aca="true" t="shared" si="0" ref="G13:I14">SUM(G14)</f>
        <v>1043.6</v>
      </c>
      <c r="H13" s="17">
        <f t="shared" si="0"/>
        <v>1043.6</v>
      </c>
      <c r="I13" s="17">
        <f t="shared" si="0"/>
        <v>1043.6</v>
      </c>
    </row>
    <row r="14" spans="1:9" ht="30.75">
      <c r="A14" s="8" t="s">
        <v>110</v>
      </c>
      <c r="B14" s="13" t="s">
        <v>11</v>
      </c>
      <c r="C14" s="13" t="s">
        <v>13</v>
      </c>
      <c r="D14" s="13" t="s">
        <v>15</v>
      </c>
      <c r="E14" s="13" t="s">
        <v>75</v>
      </c>
      <c r="F14" s="13"/>
      <c r="G14" s="17">
        <f t="shared" si="0"/>
        <v>1043.6</v>
      </c>
      <c r="H14" s="17">
        <f t="shared" si="0"/>
        <v>1043.6</v>
      </c>
      <c r="I14" s="17">
        <f t="shared" si="0"/>
        <v>1043.6</v>
      </c>
    </row>
    <row r="15" spans="1:9" ht="30.75">
      <c r="A15" s="8" t="s">
        <v>111</v>
      </c>
      <c r="B15" s="13" t="s">
        <v>11</v>
      </c>
      <c r="C15" s="13" t="s">
        <v>13</v>
      </c>
      <c r="D15" s="13" t="s">
        <v>15</v>
      </c>
      <c r="E15" s="13" t="s">
        <v>76</v>
      </c>
      <c r="F15" s="13"/>
      <c r="G15" s="17">
        <f>SUM(G16:G17)</f>
        <v>1043.6</v>
      </c>
      <c r="H15" s="17">
        <f>SUM(H16:H17)</f>
        <v>1043.6</v>
      </c>
      <c r="I15" s="17">
        <f>SUM(I16:I17)</f>
        <v>1043.6</v>
      </c>
    </row>
    <row r="16" spans="1:9" ht="30.75">
      <c r="A16" s="8" t="s">
        <v>106</v>
      </c>
      <c r="B16" s="13" t="s">
        <v>11</v>
      </c>
      <c r="C16" s="13" t="s">
        <v>13</v>
      </c>
      <c r="D16" s="13" t="s">
        <v>15</v>
      </c>
      <c r="E16" s="13" t="s">
        <v>76</v>
      </c>
      <c r="F16" s="13" t="s">
        <v>16</v>
      </c>
      <c r="G16" s="17">
        <v>801.6</v>
      </c>
      <c r="H16" s="17">
        <v>801.6</v>
      </c>
      <c r="I16" s="17">
        <v>801.6</v>
      </c>
    </row>
    <row r="17" spans="1:9" ht="62.25">
      <c r="A17" s="8" t="s">
        <v>108</v>
      </c>
      <c r="B17" s="13" t="s">
        <v>11</v>
      </c>
      <c r="C17" s="13" t="s">
        <v>13</v>
      </c>
      <c r="D17" s="13" t="s">
        <v>15</v>
      </c>
      <c r="E17" s="13" t="s">
        <v>76</v>
      </c>
      <c r="F17" s="13" t="s">
        <v>109</v>
      </c>
      <c r="G17" s="17">
        <v>242</v>
      </c>
      <c r="H17" s="17">
        <v>242</v>
      </c>
      <c r="I17" s="17">
        <v>242</v>
      </c>
    </row>
    <row r="18" spans="1:9" ht="62.25">
      <c r="A18" s="9" t="s">
        <v>114</v>
      </c>
      <c r="B18" s="13" t="s">
        <v>11</v>
      </c>
      <c r="C18" s="13" t="s">
        <v>13</v>
      </c>
      <c r="D18" s="13" t="s">
        <v>17</v>
      </c>
      <c r="E18" s="13"/>
      <c r="F18" s="13"/>
      <c r="G18" s="17">
        <f>SUM(G19)</f>
        <v>12101.900000000001</v>
      </c>
      <c r="H18" s="17">
        <f>SUM(H19)</f>
        <v>12101.900000000001</v>
      </c>
      <c r="I18" s="17">
        <f>SUM(I19)</f>
        <v>12101.900000000001</v>
      </c>
    </row>
    <row r="19" spans="1:9" ht="30.75">
      <c r="A19" s="8" t="s">
        <v>110</v>
      </c>
      <c r="B19" s="13" t="s">
        <v>11</v>
      </c>
      <c r="C19" s="13" t="s">
        <v>13</v>
      </c>
      <c r="D19" s="13" t="s">
        <v>17</v>
      </c>
      <c r="E19" s="13" t="s">
        <v>75</v>
      </c>
      <c r="F19" s="13"/>
      <c r="G19" s="17">
        <f>SUM(G20,G23)</f>
        <v>12101.900000000001</v>
      </c>
      <c r="H19" s="17">
        <f>SUM(H20,H23)</f>
        <v>12101.900000000001</v>
      </c>
      <c r="I19" s="17">
        <f>SUM(I20,I23)</f>
        <v>12101.900000000001</v>
      </c>
    </row>
    <row r="20" spans="1:9" ht="46.5">
      <c r="A20" s="8" t="s">
        <v>131</v>
      </c>
      <c r="B20" s="13" t="s">
        <v>11</v>
      </c>
      <c r="C20" s="13" t="s">
        <v>13</v>
      </c>
      <c r="D20" s="13" t="s">
        <v>17</v>
      </c>
      <c r="E20" s="13" t="s">
        <v>77</v>
      </c>
      <c r="F20" s="13"/>
      <c r="G20" s="17">
        <f>SUM(G21:G22)</f>
        <v>1234.1</v>
      </c>
      <c r="H20" s="17">
        <f>SUM(H21:H22)</f>
        <v>1234.1</v>
      </c>
      <c r="I20" s="17">
        <f>SUM(I21:I22)</f>
        <v>1234.1</v>
      </c>
    </row>
    <row r="21" spans="1:9" ht="30.75">
      <c r="A21" s="8" t="s">
        <v>106</v>
      </c>
      <c r="B21" s="13" t="s">
        <v>11</v>
      </c>
      <c r="C21" s="13" t="s">
        <v>13</v>
      </c>
      <c r="D21" s="13" t="s">
        <v>17</v>
      </c>
      <c r="E21" s="13" t="s">
        <v>77</v>
      </c>
      <c r="F21" s="13" t="s">
        <v>16</v>
      </c>
      <c r="G21" s="17">
        <v>947.9</v>
      </c>
      <c r="H21" s="17">
        <v>947.9</v>
      </c>
      <c r="I21" s="17">
        <v>947.9</v>
      </c>
    </row>
    <row r="22" spans="1:9" ht="62.25">
      <c r="A22" s="8" t="s">
        <v>108</v>
      </c>
      <c r="B22" s="13" t="s">
        <v>11</v>
      </c>
      <c r="C22" s="13" t="s">
        <v>13</v>
      </c>
      <c r="D22" s="13" t="s">
        <v>17</v>
      </c>
      <c r="E22" s="13" t="s">
        <v>77</v>
      </c>
      <c r="F22" s="13" t="s">
        <v>109</v>
      </c>
      <c r="G22" s="17">
        <v>286.2</v>
      </c>
      <c r="H22" s="17">
        <v>286.2</v>
      </c>
      <c r="I22" s="17">
        <v>286.2</v>
      </c>
    </row>
    <row r="23" spans="1:9" ht="30.75">
      <c r="A23" s="8" t="s">
        <v>111</v>
      </c>
      <c r="B23" s="13" t="s">
        <v>11</v>
      </c>
      <c r="C23" s="13" t="s">
        <v>13</v>
      </c>
      <c r="D23" s="13" t="s">
        <v>17</v>
      </c>
      <c r="E23" s="13" t="s">
        <v>76</v>
      </c>
      <c r="F23" s="13"/>
      <c r="G23" s="17">
        <f>SUM(G24:G30)</f>
        <v>10867.800000000001</v>
      </c>
      <c r="H23" s="17">
        <f>SUM(H24:H30)</f>
        <v>10867.800000000001</v>
      </c>
      <c r="I23" s="17">
        <f>SUM(I24:I30)</f>
        <v>10867.800000000001</v>
      </c>
    </row>
    <row r="24" spans="1:9" ht="30.75">
      <c r="A24" s="8" t="s">
        <v>106</v>
      </c>
      <c r="B24" s="13" t="s">
        <v>11</v>
      </c>
      <c r="C24" s="13" t="s">
        <v>13</v>
      </c>
      <c r="D24" s="13" t="s">
        <v>17</v>
      </c>
      <c r="E24" s="13" t="s">
        <v>76</v>
      </c>
      <c r="F24" s="13" t="s">
        <v>16</v>
      </c>
      <c r="G24" s="17">
        <v>8167.2</v>
      </c>
      <c r="H24" s="17">
        <v>8167.2</v>
      </c>
      <c r="I24" s="17">
        <v>8167.2</v>
      </c>
    </row>
    <row r="25" spans="1:9" ht="46.5">
      <c r="A25" s="8" t="s">
        <v>107</v>
      </c>
      <c r="B25" s="13" t="s">
        <v>11</v>
      </c>
      <c r="C25" s="13" t="s">
        <v>13</v>
      </c>
      <c r="D25" s="13" t="s">
        <v>17</v>
      </c>
      <c r="E25" s="13" t="s">
        <v>76</v>
      </c>
      <c r="F25" s="13" t="s">
        <v>18</v>
      </c>
      <c r="G25" s="17">
        <v>5</v>
      </c>
      <c r="H25" s="17">
        <v>5</v>
      </c>
      <c r="I25" s="17">
        <v>5</v>
      </c>
    </row>
    <row r="26" spans="1:9" ht="62.25">
      <c r="A26" s="8" t="s">
        <v>108</v>
      </c>
      <c r="B26" s="13" t="s">
        <v>11</v>
      </c>
      <c r="C26" s="13" t="s">
        <v>13</v>
      </c>
      <c r="D26" s="13" t="s">
        <v>17</v>
      </c>
      <c r="E26" s="13" t="s">
        <v>76</v>
      </c>
      <c r="F26" s="13" t="s">
        <v>109</v>
      </c>
      <c r="G26" s="17">
        <v>2466.5</v>
      </c>
      <c r="H26" s="17">
        <v>2466.5</v>
      </c>
      <c r="I26" s="17">
        <v>2466.5</v>
      </c>
    </row>
    <row r="27" spans="1:9" ht="30.75">
      <c r="A27" s="9" t="s">
        <v>129</v>
      </c>
      <c r="B27" s="13" t="s">
        <v>11</v>
      </c>
      <c r="C27" s="13" t="s">
        <v>13</v>
      </c>
      <c r="D27" s="13" t="s">
        <v>17</v>
      </c>
      <c r="E27" s="13" t="s">
        <v>76</v>
      </c>
      <c r="F27" s="13" t="s">
        <v>19</v>
      </c>
      <c r="G27" s="17">
        <v>60</v>
      </c>
      <c r="H27" s="17">
        <v>60</v>
      </c>
      <c r="I27" s="17">
        <v>60</v>
      </c>
    </row>
    <row r="28" spans="1:9" ht="46.5">
      <c r="A28" s="9" t="s">
        <v>128</v>
      </c>
      <c r="B28" s="13" t="s">
        <v>11</v>
      </c>
      <c r="C28" s="13" t="s">
        <v>13</v>
      </c>
      <c r="D28" s="13" t="s">
        <v>17</v>
      </c>
      <c r="E28" s="13" t="s">
        <v>76</v>
      </c>
      <c r="F28" s="13" t="s">
        <v>20</v>
      </c>
      <c r="G28" s="17">
        <v>169.1</v>
      </c>
      <c r="H28" s="17">
        <v>169.1</v>
      </c>
      <c r="I28" s="17">
        <v>169.1</v>
      </c>
    </row>
    <row r="29" spans="1:9" ht="15" hidden="1">
      <c r="A29" s="9" t="s">
        <v>249</v>
      </c>
      <c r="B29" s="13" t="s">
        <v>11</v>
      </c>
      <c r="C29" s="13" t="s">
        <v>13</v>
      </c>
      <c r="D29" s="13" t="s">
        <v>17</v>
      </c>
      <c r="E29" s="13" t="s">
        <v>76</v>
      </c>
      <c r="F29" s="13" t="s">
        <v>21</v>
      </c>
      <c r="G29" s="17"/>
      <c r="H29" s="17"/>
      <c r="I29" s="17"/>
    </row>
    <row r="30" spans="1:9" ht="15" hidden="1">
      <c r="A30" s="9" t="s">
        <v>250</v>
      </c>
      <c r="B30" s="13" t="s">
        <v>11</v>
      </c>
      <c r="C30" s="13" t="s">
        <v>13</v>
      </c>
      <c r="D30" s="13" t="s">
        <v>17</v>
      </c>
      <c r="E30" s="13" t="s">
        <v>76</v>
      </c>
      <c r="F30" s="13" t="s">
        <v>248</v>
      </c>
      <c r="G30" s="17"/>
      <c r="H30" s="17"/>
      <c r="I30" s="17"/>
    </row>
    <row r="31" spans="1:9" ht="16.5" customHeight="1">
      <c r="A31" s="9" t="s">
        <v>116</v>
      </c>
      <c r="B31" s="13" t="s">
        <v>11</v>
      </c>
      <c r="C31" s="13" t="s">
        <v>13</v>
      </c>
      <c r="D31" s="13" t="s">
        <v>22</v>
      </c>
      <c r="E31" s="13"/>
      <c r="F31" s="13"/>
      <c r="G31" s="17">
        <f>SUM(G32)</f>
        <v>100</v>
      </c>
      <c r="H31" s="17">
        <f aca="true" t="shared" si="1" ref="H31:I33">SUM(H32)</f>
        <v>100</v>
      </c>
      <c r="I31" s="17">
        <f t="shared" si="1"/>
        <v>100</v>
      </c>
    </row>
    <row r="32" spans="1:9" ht="30.75">
      <c r="A32" s="8" t="s">
        <v>110</v>
      </c>
      <c r="B32" s="13" t="s">
        <v>11</v>
      </c>
      <c r="C32" s="13" t="s">
        <v>13</v>
      </c>
      <c r="D32" s="13" t="s">
        <v>22</v>
      </c>
      <c r="E32" s="13" t="s">
        <v>75</v>
      </c>
      <c r="F32" s="13"/>
      <c r="G32" s="17">
        <f>SUM(G33)</f>
        <v>100</v>
      </c>
      <c r="H32" s="17">
        <f t="shared" si="1"/>
        <v>100</v>
      </c>
      <c r="I32" s="17">
        <f t="shared" si="1"/>
        <v>100</v>
      </c>
    </row>
    <row r="33" spans="1:9" ht="30.75">
      <c r="A33" s="8" t="s">
        <v>135</v>
      </c>
      <c r="B33" s="13" t="s">
        <v>11</v>
      </c>
      <c r="C33" s="13" t="s">
        <v>13</v>
      </c>
      <c r="D33" s="13" t="s">
        <v>22</v>
      </c>
      <c r="E33" s="13" t="s">
        <v>78</v>
      </c>
      <c r="F33" s="13"/>
      <c r="G33" s="17">
        <f>SUM(G34)</f>
        <v>100</v>
      </c>
      <c r="H33" s="17">
        <f t="shared" si="1"/>
        <v>100</v>
      </c>
      <c r="I33" s="17">
        <f t="shared" si="1"/>
        <v>100</v>
      </c>
    </row>
    <row r="34" spans="1:9" ht="15">
      <c r="A34" s="8" t="s">
        <v>136</v>
      </c>
      <c r="B34" s="13" t="s">
        <v>11</v>
      </c>
      <c r="C34" s="13" t="s">
        <v>13</v>
      </c>
      <c r="D34" s="13" t="s">
        <v>22</v>
      </c>
      <c r="E34" s="13" t="s">
        <v>78</v>
      </c>
      <c r="F34" s="13" t="s">
        <v>23</v>
      </c>
      <c r="G34" s="17">
        <v>100</v>
      </c>
      <c r="H34" s="17">
        <v>100</v>
      </c>
      <c r="I34" s="17">
        <v>100</v>
      </c>
    </row>
    <row r="35" spans="1:9" ht="15">
      <c r="A35" s="9" t="s">
        <v>115</v>
      </c>
      <c r="B35" s="13" t="s">
        <v>11</v>
      </c>
      <c r="C35" s="13" t="s">
        <v>13</v>
      </c>
      <c r="D35" s="13" t="s">
        <v>24</v>
      </c>
      <c r="E35" s="13"/>
      <c r="F35" s="13"/>
      <c r="G35" s="17">
        <f>SUM(G36,G57,G59)</f>
        <v>9004.356</v>
      </c>
      <c r="H35" s="17">
        <f>SUM(H36,H57,H59)</f>
        <v>9504.356</v>
      </c>
      <c r="I35" s="17">
        <f>SUM(I36,I57,I59)</f>
        <v>9266.055999999999</v>
      </c>
    </row>
    <row r="36" spans="1:9" ht="30.75">
      <c r="A36" s="8" t="s">
        <v>110</v>
      </c>
      <c r="B36" s="13" t="s">
        <v>11</v>
      </c>
      <c r="C36" s="13" t="s">
        <v>13</v>
      </c>
      <c r="D36" s="13" t="s">
        <v>24</v>
      </c>
      <c r="E36" s="13" t="s">
        <v>75</v>
      </c>
      <c r="F36" s="13"/>
      <c r="G36" s="17">
        <f>SUM(G37,G45,G50,G53)</f>
        <v>8911.356</v>
      </c>
      <c r="H36" s="17">
        <f>SUM(H37,H45,H50,H53)</f>
        <v>9411.356</v>
      </c>
      <c r="I36" s="17">
        <f>SUM(I37,I45,I50,I53)</f>
        <v>9173.055999999999</v>
      </c>
    </row>
    <row r="37" spans="1:9" ht="30.75">
      <c r="A37" s="8" t="s">
        <v>132</v>
      </c>
      <c r="B37" s="13" t="s">
        <v>11</v>
      </c>
      <c r="C37" s="13" t="s">
        <v>13</v>
      </c>
      <c r="D37" s="13" t="s">
        <v>24</v>
      </c>
      <c r="E37" s="13" t="s">
        <v>79</v>
      </c>
      <c r="F37" s="13"/>
      <c r="G37" s="17">
        <f>SUM(G38:G44)</f>
        <v>7833.7</v>
      </c>
      <c r="H37" s="17">
        <f>SUM(H38:H44)</f>
        <v>8333.7</v>
      </c>
      <c r="I37" s="17">
        <f>SUM(I38:I44)</f>
        <v>8095.4</v>
      </c>
    </row>
    <row r="38" spans="1:9" ht="15">
      <c r="A38" s="8" t="s">
        <v>133</v>
      </c>
      <c r="B38" s="13" t="s">
        <v>11</v>
      </c>
      <c r="C38" s="13" t="s">
        <v>13</v>
      </c>
      <c r="D38" s="13" t="s">
        <v>24</v>
      </c>
      <c r="E38" s="13" t="s">
        <v>79</v>
      </c>
      <c r="F38" s="13" t="s">
        <v>25</v>
      </c>
      <c r="G38" s="17">
        <v>3296</v>
      </c>
      <c r="H38" s="17">
        <v>3296</v>
      </c>
      <c r="I38" s="17">
        <v>3296</v>
      </c>
    </row>
    <row r="39" spans="1:9" ht="30.75">
      <c r="A39" s="8" t="s">
        <v>134</v>
      </c>
      <c r="B39" s="13" t="s">
        <v>11</v>
      </c>
      <c r="C39" s="13" t="s">
        <v>13</v>
      </c>
      <c r="D39" s="13" t="s">
        <v>24</v>
      </c>
      <c r="E39" s="13" t="s">
        <v>79</v>
      </c>
      <c r="F39" s="13" t="s">
        <v>26</v>
      </c>
      <c r="G39" s="17">
        <v>2</v>
      </c>
      <c r="H39" s="17">
        <v>2</v>
      </c>
      <c r="I39" s="17">
        <v>2</v>
      </c>
    </row>
    <row r="40" spans="1:9" ht="62.25">
      <c r="A40" s="8" t="s">
        <v>137</v>
      </c>
      <c r="B40" s="13" t="s">
        <v>11</v>
      </c>
      <c r="C40" s="13" t="s">
        <v>13</v>
      </c>
      <c r="D40" s="13" t="s">
        <v>24</v>
      </c>
      <c r="E40" s="13" t="s">
        <v>79</v>
      </c>
      <c r="F40" s="13" t="s">
        <v>138</v>
      </c>
      <c r="G40" s="17">
        <v>995.4</v>
      </c>
      <c r="H40" s="17">
        <v>995.4</v>
      </c>
      <c r="I40" s="17">
        <v>995.4</v>
      </c>
    </row>
    <row r="41" spans="1:9" ht="30.75">
      <c r="A41" s="9" t="s">
        <v>129</v>
      </c>
      <c r="B41" s="13" t="s">
        <v>11</v>
      </c>
      <c r="C41" s="13" t="s">
        <v>13</v>
      </c>
      <c r="D41" s="13" t="s">
        <v>24</v>
      </c>
      <c r="E41" s="13" t="s">
        <v>79</v>
      </c>
      <c r="F41" s="13" t="s">
        <v>19</v>
      </c>
      <c r="G41" s="17">
        <v>1440</v>
      </c>
      <c r="H41" s="17">
        <v>1440</v>
      </c>
      <c r="I41" s="17">
        <v>1440</v>
      </c>
    </row>
    <row r="42" spans="1:9" ht="46.5">
      <c r="A42" s="9" t="s">
        <v>128</v>
      </c>
      <c r="B42" s="13" t="s">
        <v>11</v>
      </c>
      <c r="C42" s="13" t="s">
        <v>13</v>
      </c>
      <c r="D42" s="13" t="s">
        <v>24</v>
      </c>
      <c r="E42" s="13" t="s">
        <v>79</v>
      </c>
      <c r="F42" s="13" t="s">
        <v>20</v>
      </c>
      <c r="G42" s="17">
        <v>2040.3</v>
      </c>
      <c r="H42" s="17">
        <v>2540.3</v>
      </c>
      <c r="I42" s="17">
        <v>2302</v>
      </c>
    </row>
    <row r="43" spans="1:9" ht="15">
      <c r="A43" s="9" t="s">
        <v>130</v>
      </c>
      <c r="B43" s="13" t="s">
        <v>11</v>
      </c>
      <c r="C43" s="13" t="s">
        <v>13</v>
      </c>
      <c r="D43" s="13" t="s">
        <v>24</v>
      </c>
      <c r="E43" s="13" t="s">
        <v>79</v>
      </c>
      <c r="F43" s="13" t="s">
        <v>21</v>
      </c>
      <c r="G43" s="17">
        <v>10</v>
      </c>
      <c r="H43" s="17">
        <v>10</v>
      </c>
      <c r="I43" s="17">
        <v>10</v>
      </c>
    </row>
    <row r="44" spans="1:9" ht="15">
      <c r="A44" s="9" t="s">
        <v>250</v>
      </c>
      <c r="B44" s="13" t="s">
        <v>11</v>
      </c>
      <c r="C44" s="13" t="s">
        <v>13</v>
      </c>
      <c r="D44" s="13" t="s">
        <v>24</v>
      </c>
      <c r="E44" s="13" t="s">
        <v>79</v>
      </c>
      <c r="F44" s="13" t="s">
        <v>248</v>
      </c>
      <c r="G44" s="17">
        <v>50</v>
      </c>
      <c r="H44" s="17">
        <v>50</v>
      </c>
      <c r="I44" s="17">
        <v>50</v>
      </c>
    </row>
    <row r="45" spans="1:9" ht="78">
      <c r="A45" s="8" t="s">
        <v>226</v>
      </c>
      <c r="B45" s="13" t="s">
        <v>11</v>
      </c>
      <c r="C45" s="13" t="s">
        <v>13</v>
      </c>
      <c r="D45" s="13" t="s">
        <v>24</v>
      </c>
      <c r="E45" s="13" t="s">
        <v>100</v>
      </c>
      <c r="F45" s="13"/>
      <c r="G45" s="17">
        <f>SUM(G46:G49)</f>
        <v>811.4</v>
      </c>
      <c r="H45" s="17">
        <f>SUM(H46:H49)</f>
        <v>811.4</v>
      </c>
      <c r="I45" s="17">
        <f>SUM(I46:I49)</f>
        <v>811.4</v>
      </c>
    </row>
    <row r="46" spans="1:9" ht="30.75">
      <c r="A46" s="8" t="s">
        <v>106</v>
      </c>
      <c r="B46" s="13" t="s">
        <v>11</v>
      </c>
      <c r="C46" s="13" t="s">
        <v>13</v>
      </c>
      <c r="D46" s="13" t="s">
        <v>24</v>
      </c>
      <c r="E46" s="13" t="s">
        <v>100</v>
      </c>
      <c r="F46" s="13" t="s">
        <v>16</v>
      </c>
      <c r="G46" s="17">
        <v>578.58</v>
      </c>
      <c r="H46" s="17">
        <v>578.58</v>
      </c>
      <c r="I46" s="17">
        <v>578.58</v>
      </c>
    </row>
    <row r="47" spans="1:9" ht="62.25">
      <c r="A47" s="8" t="s">
        <v>108</v>
      </c>
      <c r="B47" s="13" t="s">
        <v>11</v>
      </c>
      <c r="C47" s="13" t="s">
        <v>13</v>
      </c>
      <c r="D47" s="13" t="s">
        <v>24</v>
      </c>
      <c r="E47" s="13" t="s">
        <v>100</v>
      </c>
      <c r="F47" s="13" t="s">
        <v>109</v>
      </c>
      <c r="G47" s="17">
        <v>174.26</v>
      </c>
      <c r="H47" s="17">
        <v>174.26</v>
      </c>
      <c r="I47" s="17">
        <v>174.26</v>
      </c>
    </row>
    <row r="48" spans="1:9" ht="30.75">
      <c r="A48" s="9" t="s">
        <v>129</v>
      </c>
      <c r="B48" s="13" t="s">
        <v>11</v>
      </c>
      <c r="C48" s="13" t="s">
        <v>13</v>
      </c>
      <c r="D48" s="13" t="s">
        <v>24</v>
      </c>
      <c r="E48" s="13" t="s">
        <v>100</v>
      </c>
      <c r="F48" s="13" t="s">
        <v>19</v>
      </c>
      <c r="G48" s="17">
        <v>43.76</v>
      </c>
      <c r="H48" s="17">
        <v>43.76</v>
      </c>
      <c r="I48" s="17">
        <v>43.76</v>
      </c>
    </row>
    <row r="49" spans="1:9" ht="46.5">
      <c r="A49" s="9" t="s">
        <v>128</v>
      </c>
      <c r="B49" s="13" t="s">
        <v>11</v>
      </c>
      <c r="C49" s="13" t="s">
        <v>13</v>
      </c>
      <c r="D49" s="13" t="s">
        <v>24</v>
      </c>
      <c r="E49" s="13" t="s">
        <v>100</v>
      </c>
      <c r="F49" s="13" t="s">
        <v>20</v>
      </c>
      <c r="G49" s="17">
        <v>14.8</v>
      </c>
      <c r="H49" s="17">
        <v>14.8</v>
      </c>
      <c r="I49" s="17">
        <v>14.8</v>
      </c>
    </row>
    <row r="50" spans="1:9" ht="114" customHeight="1">
      <c r="A50" s="10" t="s">
        <v>227</v>
      </c>
      <c r="B50" s="13" t="s">
        <v>11</v>
      </c>
      <c r="C50" s="13" t="s">
        <v>13</v>
      </c>
      <c r="D50" s="13" t="s">
        <v>24</v>
      </c>
      <c r="E50" s="13" t="s">
        <v>101</v>
      </c>
      <c r="F50" s="13"/>
      <c r="G50" s="17">
        <f>SUM(G51:G52)</f>
        <v>3.456</v>
      </c>
      <c r="H50" s="17">
        <f>SUM(H51:H52)</f>
        <v>3.456</v>
      </c>
      <c r="I50" s="17">
        <f>SUM(I51:I52)</f>
        <v>3.456</v>
      </c>
    </row>
    <row r="51" spans="1:9" ht="30.75">
      <c r="A51" s="8" t="s">
        <v>106</v>
      </c>
      <c r="B51" s="13" t="s">
        <v>11</v>
      </c>
      <c r="C51" s="13" t="s">
        <v>13</v>
      </c>
      <c r="D51" s="13" t="s">
        <v>24</v>
      </c>
      <c r="E51" s="13" t="s">
        <v>101</v>
      </c>
      <c r="F51" s="13" t="s">
        <v>16</v>
      </c>
      <c r="G51" s="17">
        <v>2.654</v>
      </c>
      <c r="H51" s="17">
        <v>2.654</v>
      </c>
      <c r="I51" s="17">
        <v>2.654</v>
      </c>
    </row>
    <row r="52" spans="1:9" ht="62.25">
      <c r="A52" s="8" t="s">
        <v>108</v>
      </c>
      <c r="B52" s="13" t="s">
        <v>11</v>
      </c>
      <c r="C52" s="13" t="s">
        <v>13</v>
      </c>
      <c r="D52" s="13" t="s">
        <v>24</v>
      </c>
      <c r="E52" s="13" t="s">
        <v>101</v>
      </c>
      <c r="F52" s="13" t="s">
        <v>109</v>
      </c>
      <c r="G52" s="17">
        <v>0.802</v>
      </c>
      <c r="H52" s="17">
        <v>0.802</v>
      </c>
      <c r="I52" s="17">
        <v>0.802</v>
      </c>
    </row>
    <row r="53" spans="1:9" ht="108.75">
      <c r="A53" s="10" t="s">
        <v>228</v>
      </c>
      <c r="B53" s="13" t="s">
        <v>11</v>
      </c>
      <c r="C53" s="13" t="s">
        <v>13</v>
      </c>
      <c r="D53" s="13" t="s">
        <v>24</v>
      </c>
      <c r="E53" s="13" t="s">
        <v>104</v>
      </c>
      <c r="F53" s="13"/>
      <c r="G53" s="17">
        <f>SUM(G54:G56)</f>
        <v>262.8</v>
      </c>
      <c r="H53" s="17">
        <f>SUM(H54:H56)</f>
        <v>262.8</v>
      </c>
      <c r="I53" s="17">
        <f>SUM(I54:I56)</f>
        <v>262.8</v>
      </c>
    </row>
    <row r="54" spans="1:9" ht="30.75">
      <c r="A54" s="8" t="s">
        <v>106</v>
      </c>
      <c r="B54" s="13" t="s">
        <v>11</v>
      </c>
      <c r="C54" s="13" t="s">
        <v>13</v>
      </c>
      <c r="D54" s="13" t="s">
        <v>24</v>
      </c>
      <c r="E54" s="13" t="s">
        <v>104</v>
      </c>
      <c r="F54" s="13" t="s">
        <v>16</v>
      </c>
      <c r="G54" s="17">
        <v>207.35</v>
      </c>
      <c r="H54" s="17">
        <v>207.35</v>
      </c>
      <c r="I54" s="17">
        <v>207.35</v>
      </c>
    </row>
    <row r="55" spans="1:9" ht="62.25">
      <c r="A55" s="8" t="s">
        <v>108</v>
      </c>
      <c r="B55" s="13" t="s">
        <v>11</v>
      </c>
      <c r="C55" s="13" t="s">
        <v>13</v>
      </c>
      <c r="D55" s="13" t="s">
        <v>24</v>
      </c>
      <c r="E55" s="13" t="s">
        <v>104</v>
      </c>
      <c r="F55" s="13" t="s">
        <v>109</v>
      </c>
      <c r="G55" s="17">
        <v>55.45</v>
      </c>
      <c r="H55" s="17">
        <v>55.45</v>
      </c>
      <c r="I55" s="17">
        <v>55.45</v>
      </c>
    </row>
    <row r="56" spans="1:9" ht="30.75" hidden="1">
      <c r="A56" s="9" t="s">
        <v>129</v>
      </c>
      <c r="B56" s="13" t="s">
        <v>11</v>
      </c>
      <c r="C56" s="13" t="s">
        <v>13</v>
      </c>
      <c r="D56" s="13" t="s">
        <v>24</v>
      </c>
      <c r="E56" s="13" t="s">
        <v>104</v>
      </c>
      <c r="F56" s="13" t="s">
        <v>19</v>
      </c>
      <c r="G56" s="17"/>
      <c r="H56" s="17"/>
      <c r="I56" s="17"/>
    </row>
    <row r="57" spans="1:9" ht="78" hidden="1">
      <c r="A57" s="9" t="s">
        <v>178</v>
      </c>
      <c r="B57" s="13" t="s">
        <v>11</v>
      </c>
      <c r="C57" s="13" t="s">
        <v>13</v>
      </c>
      <c r="D57" s="13" t="s">
        <v>24</v>
      </c>
      <c r="E57" s="14" t="s">
        <v>172</v>
      </c>
      <c r="F57" s="14"/>
      <c r="G57" s="18">
        <f>SUM(G58)</f>
        <v>0</v>
      </c>
      <c r="H57" s="18">
        <f>SUM(H58)</f>
        <v>0</v>
      </c>
      <c r="I57" s="18">
        <f>SUM(I58)</f>
        <v>0</v>
      </c>
    </row>
    <row r="58" spans="1:9" ht="30.75" hidden="1">
      <c r="A58" s="9" t="s">
        <v>129</v>
      </c>
      <c r="B58" s="13" t="s">
        <v>11</v>
      </c>
      <c r="C58" s="13" t="s">
        <v>13</v>
      </c>
      <c r="D58" s="13" t="s">
        <v>24</v>
      </c>
      <c r="E58" s="14" t="s">
        <v>172</v>
      </c>
      <c r="F58" s="14">
        <v>242</v>
      </c>
      <c r="G58" s="18"/>
      <c r="H58" s="18"/>
      <c r="I58" s="18"/>
    </row>
    <row r="59" spans="1:9" ht="46.5">
      <c r="A59" s="8" t="s">
        <v>141</v>
      </c>
      <c r="B59" s="13" t="s">
        <v>11</v>
      </c>
      <c r="C59" s="13" t="s">
        <v>13</v>
      </c>
      <c r="D59" s="13" t="s">
        <v>24</v>
      </c>
      <c r="E59" s="13" t="s">
        <v>80</v>
      </c>
      <c r="F59" s="13"/>
      <c r="G59" s="17">
        <f>SUM(G60)</f>
        <v>93</v>
      </c>
      <c r="H59" s="17">
        <f aca="true" t="shared" si="2" ref="H59:I61">SUM(H60)</f>
        <v>93</v>
      </c>
      <c r="I59" s="17">
        <f t="shared" si="2"/>
        <v>93</v>
      </c>
    </row>
    <row r="60" spans="1:9" ht="30.75">
      <c r="A60" s="8" t="s">
        <v>142</v>
      </c>
      <c r="B60" s="13" t="s">
        <v>11</v>
      </c>
      <c r="C60" s="13" t="s">
        <v>13</v>
      </c>
      <c r="D60" s="13" t="s">
        <v>24</v>
      </c>
      <c r="E60" s="13" t="s">
        <v>81</v>
      </c>
      <c r="F60" s="13"/>
      <c r="G60" s="17">
        <f>SUM(G61)</f>
        <v>93</v>
      </c>
      <c r="H60" s="17">
        <f t="shared" si="2"/>
        <v>93</v>
      </c>
      <c r="I60" s="17">
        <f t="shared" si="2"/>
        <v>93</v>
      </c>
    </row>
    <row r="61" spans="1:9" ht="46.5">
      <c r="A61" s="8" t="s">
        <v>143</v>
      </c>
      <c r="B61" s="13" t="s">
        <v>11</v>
      </c>
      <c r="C61" s="13" t="s">
        <v>13</v>
      </c>
      <c r="D61" s="13" t="s">
        <v>24</v>
      </c>
      <c r="E61" s="13" t="s">
        <v>82</v>
      </c>
      <c r="F61" s="13"/>
      <c r="G61" s="17">
        <f>SUM(G62)</f>
        <v>93</v>
      </c>
      <c r="H61" s="17">
        <f t="shared" si="2"/>
        <v>93</v>
      </c>
      <c r="I61" s="17">
        <f t="shared" si="2"/>
        <v>93</v>
      </c>
    </row>
    <row r="62" spans="1:9" ht="46.5">
      <c r="A62" s="9" t="s">
        <v>128</v>
      </c>
      <c r="B62" s="13" t="s">
        <v>11</v>
      </c>
      <c r="C62" s="13" t="s">
        <v>13</v>
      </c>
      <c r="D62" s="13" t="s">
        <v>24</v>
      </c>
      <c r="E62" s="13" t="s">
        <v>82</v>
      </c>
      <c r="F62" s="13" t="s">
        <v>20</v>
      </c>
      <c r="G62" s="17">
        <v>93</v>
      </c>
      <c r="H62" s="17">
        <v>93</v>
      </c>
      <c r="I62" s="17">
        <v>93</v>
      </c>
    </row>
    <row r="63" spans="1:9" ht="30.75">
      <c r="A63" s="9" t="s">
        <v>117</v>
      </c>
      <c r="B63" s="13" t="s">
        <v>11</v>
      </c>
      <c r="C63" s="13" t="s">
        <v>15</v>
      </c>
      <c r="D63" s="13"/>
      <c r="E63" s="13"/>
      <c r="F63" s="13"/>
      <c r="G63" s="17">
        <f>SUM(G64,G71)</f>
        <v>1880.4</v>
      </c>
      <c r="H63" s="17">
        <f>SUM(H64,H71)</f>
        <v>1880.4</v>
      </c>
      <c r="I63" s="17">
        <f>SUM(I64,I71)</f>
        <v>1880.4</v>
      </c>
    </row>
    <row r="64" spans="1:9" ht="15">
      <c r="A64" s="9" t="s">
        <v>225</v>
      </c>
      <c r="B64" s="13" t="s">
        <v>11</v>
      </c>
      <c r="C64" s="13" t="s">
        <v>15</v>
      </c>
      <c r="D64" s="13" t="s">
        <v>17</v>
      </c>
      <c r="E64" s="13"/>
      <c r="F64" s="13"/>
      <c r="G64" s="17">
        <f aca="true" t="shared" si="3" ref="G64:I65">SUM(G65)</f>
        <v>877.7</v>
      </c>
      <c r="H64" s="17">
        <f t="shared" si="3"/>
        <v>877.7</v>
      </c>
      <c r="I64" s="17">
        <f t="shared" si="3"/>
        <v>877.7</v>
      </c>
    </row>
    <row r="65" spans="1:9" ht="30.75">
      <c r="A65" s="8" t="s">
        <v>110</v>
      </c>
      <c r="B65" s="13" t="s">
        <v>11</v>
      </c>
      <c r="C65" s="13" t="s">
        <v>15</v>
      </c>
      <c r="D65" s="13" t="s">
        <v>17</v>
      </c>
      <c r="E65" s="13" t="s">
        <v>75</v>
      </c>
      <c r="F65" s="13"/>
      <c r="G65" s="17">
        <f t="shared" si="3"/>
        <v>877.7</v>
      </c>
      <c r="H65" s="17">
        <f t="shared" si="3"/>
        <v>877.7</v>
      </c>
      <c r="I65" s="17">
        <f t="shared" si="3"/>
        <v>877.7</v>
      </c>
    </row>
    <row r="66" spans="1:9" ht="124.5">
      <c r="A66" s="10" t="s">
        <v>161</v>
      </c>
      <c r="B66" s="13" t="s">
        <v>11</v>
      </c>
      <c r="C66" s="13" t="s">
        <v>15</v>
      </c>
      <c r="D66" s="13" t="s">
        <v>17</v>
      </c>
      <c r="E66" s="13" t="s">
        <v>102</v>
      </c>
      <c r="F66" s="13"/>
      <c r="G66" s="17">
        <f>SUM(G67:G70)</f>
        <v>877.7</v>
      </c>
      <c r="H66" s="17">
        <f>SUM(H67:H70)</f>
        <v>877.7</v>
      </c>
      <c r="I66" s="17">
        <f>SUM(I67:I70)</f>
        <v>877.7</v>
      </c>
    </row>
    <row r="67" spans="1:9" ht="30.75">
      <c r="A67" s="8" t="s">
        <v>106</v>
      </c>
      <c r="B67" s="13" t="s">
        <v>11</v>
      </c>
      <c r="C67" s="13" t="s">
        <v>15</v>
      </c>
      <c r="D67" s="13" t="s">
        <v>17</v>
      </c>
      <c r="E67" s="13" t="s">
        <v>102</v>
      </c>
      <c r="F67" s="13" t="s">
        <v>16</v>
      </c>
      <c r="G67" s="17">
        <v>503.4</v>
      </c>
      <c r="H67" s="17">
        <v>503.4</v>
      </c>
      <c r="I67" s="17">
        <v>503.4</v>
      </c>
    </row>
    <row r="68" spans="1:9" ht="62.25">
      <c r="A68" s="8" t="s">
        <v>108</v>
      </c>
      <c r="B68" s="13" t="s">
        <v>11</v>
      </c>
      <c r="C68" s="13" t="s">
        <v>15</v>
      </c>
      <c r="D68" s="13" t="s">
        <v>17</v>
      </c>
      <c r="E68" s="13" t="s">
        <v>102</v>
      </c>
      <c r="F68" s="13" t="s">
        <v>109</v>
      </c>
      <c r="G68" s="17">
        <v>146.37</v>
      </c>
      <c r="H68" s="17">
        <v>146.37</v>
      </c>
      <c r="I68" s="17">
        <v>146.37</v>
      </c>
    </row>
    <row r="69" spans="1:9" ht="30.75">
      <c r="A69" s="9" t="s">
        <v>129</v>
      </c>
      <c r="B69" s="13" t="s">
        <v>11</v>
      </c>
      <c r="C69" s="13" t="s">
        <v>15</v>
      </c>
      <c r="D69" s="13" t="s">
        <v>17</v>
      </c>
      <c r="E69" s="13" t="s">
        <v>102</v>
      </c>
      <c r="F69" s="13" t="s">
        <v>19</v>
      </c>
      <c r="G69" s="17">
        <v>227.93</v>
      </c>
      <c r="H69" s="17">
        <v>227.93</v>
      </c>
      <c r="I69" s="17">
        <v>227.93</v>
      </c>
    </row>
    <row r="70" spans="1:9" ht="46.5" hidden="1">
      <c r="A70" s="9" t="s">
        <v>128</v>
      </c>
      <c r="B70" s="13" t="s">
        <v>11</v>
      </c>
      <c r="C70" s="13" t="s">
        <v>15</v>
      </c>
      <c r="D70" s="13" t="s">
        <v>17</v>
      </c>
      <c r="E70" s="13" t="s">
        <v>102</v>
      </c>
      <c r="F70" s="13" t="s">
        <v>20</v>
      </c>
      <c r="G70" s="17"/>
      <c r="H70" s="17"/>
      <c r="I70" s="17"/>
    </row>
    <row r="71" spans="1:9" ht="46.5">
      <c r="A71" s="8" t="s">
        <v>140</v>
      </c>
      <c r="B71" s="13" t="s">
        <v>11</v>
      </c>
      <c r="C71" s="13" t="s">
        <v>15</v>
      </c>
      <c r="D71" s="13" t="s">
        <v>27</v>
      </c>
      <c r="E71" s="13"/>
      <c r="F71" s="13"/>
      <c r="G71" s="17">
        <f>SUM(G72,G76)</f>
        <v>1002.6999999999999</v>
      </c>
      <c r="H71" s="17">
        <f>SUM(H72,H76)</f>
        <v>1002.6999999999999</v>
      </c>
      <c r="I71" s="17">
        <f>SUM(I72,I76)</f>
        <v>1002.6999999999999</v>
      </c>
    </row>
    <row r="72" spans="1:9" ht="30.75">
      <c r="A72" s="8" t="s">
        <v>110</v>
      </c>
      <c r="B72" s="13" t="s">
        <v>11</v>
      </c>
      <c r="C72" s="13" t="s">
        <v>15</v>
      </c>
      <c r="D72" s="13" t="s">
        <v>27</v>
      </c>
      <c r="E72" s="13" t="s">
        <v>75</v>
      </c>
      <c r="F72" s="13"/>
      <c r="G72" s="17">
        <f>SUM(G73)</f>
        <v>902.6999999999999</v>
      </c>
      <c r="H72" s="17">
        <f>SUM(H73)</f>
        <v>902.6999999999999</v>
      </c>
      <c r="I72" s="17">
        <f>SUM(I73)</f>
        <v>902.6999999999999</v>
      </c>
    </row>
    <row r="73" spans="1:9" ht="30.75">
      <c r="A73" s="8" t="s">
        <v>144</v>
      </c>
      <c r="B73" s="13" t="s">
        <v>11</v>
      </c>
      <c r="C73" s="13" t="s">
        <v>15</v>
      </c>
      <c r="D73" s="13" t="s">
        <v>27</v>
      </c>
      <c r="E73" s="13" t="s">
        <v>83</v>
      </c>
      <c r="F73" s="13"/>
      <c r="G73" s="17">
        <f>SUM(G74:G75)</f>
        <v>902.6999999999999</v>
      </c>
      <c r="H73" s="17">
        <f>SUM(H74:H75)</f>
        <v>902.6999999999999</v>
      </c>
      <c r="I73" s="17">
        <f>SUM(I74:I75)</f>
        <v>902.6999999999999</v>
      </c>
    </row>
    <row r="74" spans="1:9" ht="15">
      <c r="A74" s="8" t="s">
        <v>133</v>
      </c>
      <c r="B74" s="13" t="s">
        <v>11</v>
      </c>
      <c r="C74" s="13" t="s">
        <v>15</v>
      </c>
      <c r="D74" s="13" t="s">
        <v>27</v>
      </c>
      <c r="E74" s="13" t="s">
        <v>83</v>
      </c>
      <c r="F74" s="14">
        <v>111</v>
      </c>
      <c r="G74" s="18">
        <v>693.3</v>
      </c>
      <c r="H74" s="18">
        <v>693.3</v>
      </c>
      <c r="I74" s="18">
        <v>693.3</v>
      </c>
    </row>
    <row r="75" spans="1:9" ht="62.25">
      <c r="A75" s="8" t="s">
        <v>137</v>
      </c>
      <c r="B75" s="13" t="s">
        <v>11</v>
      </c>
      <c r="C75" s="13" t="s">
        <v>15</v>
      </c>
      <c r="D75" s="13" t="s">
        <v>27</v>
      </c>
      <c r="E75" s="13" t="s">
        <v>83</v>
      </c>
      <c r="F75" s="14">
        <v>119</v>
      </c>
      <c r="G75" s="18">
        <v>209.4</v>
      </c>
      <c r="H75" s="18">
        <v>209.4</v>
      </c>
      <c r="I75" s="18">
        <v>209.4</v>
      </c>
    </row>
    <row r="76" spans="1:9" ht="46.5">
      <c r="A76" s="9" t="s">
        <v>145</v>
      </c>
      <c r="B76" s="13" t="s">
        <v>11</v>
      </c>
      <c r="C76" s="13" t="s">
        <v>15</v>
      </c>
      <c r="D76" s="13" t="s">
        <v>27</v>
      </c>
      <c r="E76" s="13" t="s">
        <v>84</v>
      </c>
      <c r="F76" s="14"/>
      <c r="G76" s="18">
        <f>SUM(G77)</f>
        <v>100</v>
      </c>
      <c r="H76" s="18">
        <f>SUM(H77)</f>
        <v>100</v>
      </c>
      <c r="I76" s="18">
        <f>SUM(I77)</f>
        <v>100</v>
      </c>
    </row>
    <row r="77" spans="1:9" ht="46.5">
      <c r="A77" s="9" t="s">
        <v>128</v>
      </c>
      <c r="B77" s="13" t="s">
        <v>11</v>
      </c>
      <c r="C77" s="13" t="s">
        <v>15</v>
      </c>
      <c r="D77" s="13" t="s">
        <v>27</v>
      </c>
      <c r="E77" s="13" t="s">
        <v>84</v>
      </c>
      <c r="F77" s="14">
        <v>244</v>
      </c>
      <c r="G77" s="18">
        <v>100</v>
      </c>
      <c r="H77" s="18">
        <v>100</v>
      </c>
      <c r="I77" s="18">
        <v>100</v>
      </c>
    </row>
    <row r="78" spans="1:9" ht="15">
      <c r="A78" s="9" t="s">
        <v>118</v>
      </c>
      <c r="B78" s="13" t="s">
        <v>11</v>
      </c>
      <c r="C78" s="13" t="s">
        <v>17</v>
      </c>
      <c r="D78" s="13"/>
      <c r="E78" s="13"/>
      <c r="F78" s="14"/>
      <c r="G78" s="18">
        <f>SUM(G79,G85)</f>
        <v>10702.1</v>
      </c>
      <c r="H78" s="18">
        <f>SUM(H79,H85)</f>
        <v>11170.4</v>
      </c>
      <c r="I78" s="18">
        <f>SUM(I79,I85)</f>
        <v>10329.699999999999</v>
      </c>
    </row>
    <row r="79" spans="1:9" ht="15">
      <c r="A79" s="9" t="s">
        <v>119</v>
      </c>
      <c r="B79" s="13" t="s">
        <v>11</v>
      </c>
      <c r="C79" s="13" t="s">
        <v>17</v>
      </c>
      <c r="D79" s="13" t="s">
        <v>28</v>
      </c>
      <c r="E79" s="14"/>
      <c r="F79" s="14"/>
      <c r="G79" s="18">
        <f>SUM(G80,G83)</f>
        <v>1801</v>
      </c>
      <c r="H79" s="18">
        <f>SUM(H80,H83)</f>
        <v>1808.3</v>
      </c>
      <c r="I79" s="18">
        <f>SUM(I80,I83)</f>
        <v>1808.3</v>
      </c>
    </row>
    <row r="80" spans="1:9" ht="30.75">
      <c r="A80" s="8" t="s">
        <v>110</v>
      </c>
      <c r="B80" s="13" t="s">
        <v>11</v>
      </c>
      <c r="C80" s="13" t="s">
        <v>17</v>
      </c>
      <c r="D80" s="13" t="s">
        <v>28</v>
      </c>
      <c r="E80" s="13" t="s">
        <v>75</v>
      </c>
      <c r="F80" s="14"/>
      <c r="G80" s="18">
        <f aca="true" t="shared" si="4" ref="G80:I81">SUM(G81)</f>
        <v>1711.1</v>
      </c>
      <c r="H80" s="18">
        <f t="shared" si="4"/>
        <v>1711.1</v>
      </c>
      <c r="I80" s="18">
        <f t="shared" si="4"/>
        <v>1711.1</v>
      </c>
    </row>
    <row r="81" spans="1:9" ht="46.5">
      <c r="A81" s="9" t="s">
        <v>146</v>
      </c>
      <c r="B81" s="13" t="s">
        <v>11</v>
      </c>
      <c r="C81" s="13" t="s">
        <v>17</v>
      </c>
      <c r="D81" s="13" t="s">
        <v>28</v>
      </c>
      <c r="E81" s="14" t="s">
        <v>85</v>
      </c>
      <c r="F81" s="14"/>
      <c r="G81" s="18">
        <f t="shared" si="4"/>
        <v>1711.1</v>
      </c>
      <c r="H81" s="18">
        <f t="shared" si="4"/>
        <v>1711.1</v>
      </c>
      <c r="I81" s="18">
        <f t="shared" si="4"/>
        <v>1711.1</v>
      </c>
    </row>
    <row r="82" spans="1:9" ht="64.5" customHeight="1">
      <c r="A82" s="9" t="s">
        <v>147</v>
      </c>
      <c r="B82" s="13" t="s">
        <v>11</v>
      </c>
      <c r="C82" s="13" t="s">
        <v>17</v>
      </c>
      <c r="D82" s="13" t="s">
        <v>28</v>
      </c>
      <c r="E82" s="14" t="s">
        <v>85</v>
      </c>
      <c r="F82" s="14">
        <v>611</v>
      </c>
      <c r="G82" s="18">
        <v>1711.1</v>
      </c>
      <c r="H82" s="18">
        <v>1711.1</v>
      </c>
      <c r="I82" s="18">
        <v>1711.1</v>
      </c>
    </row>
    <row r="83" spans="1:9" ht="46.5">
      <c r="A83" s="9" t="s">
        <v>346</v>
      </c>
      <c r="B83" s="13" t="s">
        <v>11</v>
      </c>
      <c r="C83" s="13" t="s">
        <v>17</v>
      </c>
      <c r="D83" s="13" t="s">
        <v>28</v>
      </c>
      <c r="E83" s="14" t="s">
        <v>103</v>
      </c>
      <c r="F83" s="14"/>
      <c r="G83" s="18">
        <f>SUM(G84)</f>
        <v>89.9</v>
      </c>
      <c r="H83" s="18">
        <f>SUM(H84)</f>
        <v>97.2</v>
      </c>
      <c r="I83" s="18">
        <f>SUM(I84)</f>
        <v>97.2</v>
      </c>
    </row>
    <row r="84" spans="1:9" ht="46.5">
      <c r="A84" s="9" t="s">
        <v>128</v>
      </c>
      <c r="B84" s="13" t="s">
        <v>11</v>
      </c>
      <c r="C84" s="13" t="s">
        <v>17</v>
      </c>
      <c r="D84" s="13" t="s">
        <v>28</v>
      </c>
      <c r="E84" s="14" t="s">
        <v>103</v>
      </c>
      <c r="F84" s="14">
        <v>244</v>
      </c>
      <c r="G84" s="18">
        <v>89.9</v>
      </c>
      <c r="H84" s="18">
        <v>97.2</v>
      </c>
      <c r="I84" s="18">
        <v>97.2</v>
      </c>
    </row>
    <row r="85" spans="1:9" ht="15">
      <c r="A85" s="9" t="s">
        <v>179</v>
      </c>
      <c r="B85" s="13" t="s">
        <v>11</v>
      </c>
      <c r="C85" s="13" t="s">
        <v>17</v>
      </c>
      <c r="D85" s="13" t="s">
        <v>27</v>
      </c>
      <c r="E85" s="14"/>
      <c r="F85" s="14"/>
      <c r="G85" s="18">
        <f>SUM(G86)</f>
        <v>8901.1</v>
      </c>
      <c r="H85" s="18">
        <f aca="true" t="shared" si="5" ref="H85:I87">SUM(H86)</f>
        <v>9362.1</v>
      </c>
      <c r="I85" s="18">
        <f t="shared" si="5"/>
        <v>8521.4</v>
      </c>
    </row>
    <row r="86" spans="1:9" ht="62.25">
      <c r="A86" s="9" t="s">
        <v>273</v>
      </c>
      <c r="B86" s="13" t="s">
        <v>11</v>
      </c>
      <c r="C86" s="13" t="s">
        <v>17</v>
      </c>
      <c r="D86" s="13" t="s">
        <v>27</v>
      </c>
      <c r="E86" s="14" t="s">
        <v>174</v>
      </c>
      <c r="F86" s="14"/>
      <c r="G86" s="18">
        <f>SUM(G87)</f>
        <v>8901.1</v>
      </c>
      <c r="H86" s="18">
        <f t="shared" si="5"/>
        <v>9362.1</v>
      </c>
      <c r="I86" s="18">
        <f t="shared" si="5"/>
        <v>8521.4</v>
      </c>
    </row>
    <row r="87" spans="1:9" ht="30.75">
      <c r="A87" s="9" t="s">
        <v>180</v>
      </c>
      <c r="B87" s="13" t="s">
        <v>11</v>
      </c>
      <c r="C87" s="13" t="s">
        <v>17</v>
      </c>
      <c r="D87" s="13" t="s">
        <v>27</v>
      </c>
      <c r="E87" s="14" t="s">
        <v>173</v>
      </c>
      <c r="F87" s="14"/>
      <c r="G87" s="18">
        <f>SUM(G88)</f>
        <v>8901.1</v>
      </c>
      <c r="H87" s="18">
        <f t="shared" si="5"/>
        <v>9362.1</v>
      </c>
      <c r="I87" s="18">
        <f t="shared" si="5"/>
        <v>8521.4</v>
      </c>
    </row>
    <row r="88" spans="1:9" ht="46.5">
      <c r="A88" s="9" t="s">
        <v>128</v>
      </c>
      <c r="B88" s="13" t="s">
        <v>11</v>
      </c>
      <c r="C88" s="13" t="s">
        <v>17</v>
      </c>
      <c r="D88" s="13" t="s">
        <v>27</v>
      </c>
      <c r="E88" s="14" t="s">
        <v>173</v>
      </c>
      <c r="F88" s="14">
        <v>244</v>
      </c>
      <c r="G88" s="18">
        <v>8901.1</v>
      </c>
      <c r="H88" s="18">
        <f>8901.1+461</f>
        <v>9362.1</v>
      </c>
      <c r="I88" s="18">
        <f>8901.1-379.7</f>
        <v>8521.4</v>
      </c>
    </row>
    <row r="89" spans="1:9" ht="15">
      <c r="A89" s="9" t="s">
        <v>120</v>
      </c>
      <c r="B89" s="13" t="s">
        <v>11</v>
      </c>
      <c r="C89" s="13" t="s">
        <v>28</v>
      </c>
      <c r="D89" s="13"/>
      <c r="E89" s="14"/>
      <c r="F89" s="14"/>
      <c r="G89" s="18">
        <f>SUM(G90,G94,G98)</f>
        <v>1009</v>
      </c>
      <c r="H89" s="18">
        <f>SUM(H90,H94,H98)</f>
        <v>9</v>
      </c>
      <c r="I89" s="18">
        <f>SUM(I90,I94,I98)</f>
        <v>9</v>
      </c>
    </row>
    <row r="90" spans="1:9" ht="15" hidden="1">
      <c r="A90" s="9" t="s">
        <v>121</v>
      </c>
      <c r="B90" s="13" t="s">
        <v>11</v>
      </c>
      <c r="C90" s="13" t="s">
        <v>28</v>
      </c>
      <c r="D90" s="13" t="s">
        <v>13</v>
      </c>
      <c r="E90" s="14"/>
      <c r="F90" s="14"/>
      <c r="G90" s="18">
        <f>SUM(G91)</f>
        <v>0</v>
      </c>
      <c r="H90" s="18">
        <f aca="true" t="shared" si="6" ref="H90:I92">SUM(H91)</f>
        <v>0</v>
      </c>
      <c r="I90" s="18">
        <f t="shared" si="6"/>
        <v>0</v>
      </c>
    </row>
    <row r="91" spans="1:9" ht="30.75" hidden="1">
      <c r="A91" s="8" t="s">
        <v>110</v>
      </c>
      <c r="B91" s="13" t="s">
        <v>11</v>
      </c>
      <c r="C91" s="13" t="s">
        <v>28</v>
      </c>
      <c r="D91" s="13" t="s">
        <v>13</v>
      </c>
      <c r="E91" s="13" t="s">
        <v>75</v>
      </c>
      <c r="F91" s="14"/>
      <c r="G91" s="18">
        <f>SUM(G92)</f>
        <v>0</v>
      </c>
      <c r="H91" s="18">
        <f t="shared" si="6"/>
        <v>0</v>
      </c>
      <c r="I91" s="18">
        <f t="shared" si="6"/>
        <v>0</v>
      </c>
    </row>
    <row r="92" spans="1:9" ht="30.75" hidden="1">
      <c r="A92" s="9" t="s">
        <v>162</v>
      </c>
      <c r="B92" s="13" t="s">
        <v>11</v>
      </c>
      <c r="C92" s="13" t="s">
        <v>28</v>
      </c>
      <c r="D92" s="13" t="s">
        <v>13</v>
      </c>
      <c r="E92" s="14" t="s">
        <v>86</v>
      </c>
      <c r="F92" s="14"/>
      <c r="G92" s="18">
        <f>SUM(G93)</f>
        <v>0</v>
      </c>
      <c r="H92" s="18">
        <f t="shared" si="6"/>
        <v>0</v>
      </c>
      <c r="I92" s="18">
        <f t="shared" si="6"/>
        <v>0</v>
      </c>
    </row>
    <row r="93" spans="1:9" ht="62.25" hidden="1">
      <c r="A93" s="9" t="s">
        <v>139</v>
      </c>
      <c r="B93" s="13" t="s">
        <v>11</v>
      </c>
      <c r="C93" s="13" t="s">
        <v>28</v>
      </c>
      <c r="D93" s="13" t="s">
        <v>13</v>
      </c>
      <c r="E93" s="14" t="s">
        <v>86</v>
      </c>
      <c r="F93" s="14">
        <v>810</v>
      </c>
      <c r="G93" s="18"/>
      <c r="H93" s="18"/>
      <c r="I93" s="18"/>
    </row>
    <row r="94" spans="1:9" ht="30.75" hidden="1">
      <c r="A94" s="9" t="s">
        <v>122</v>
      </c>
      <c r="B94" s="13" t="s">
        <v>11</v>
      </c>
      <c r="C94" s="13" t="s">
        <v>28</v>
      </c>
      <c r="D94" s="13" t="s">
        <v>15</v>
      </c>
      <c r="E94" s="14"/>
      <c r="F94" s="14"/>
      <c r="G94" s="18">
        <f>SUM(G95)</f>
        <v>0</v>
      </c>
      <c r="H94" s="18">
        <f aca="true" t="shared" si="7" ref="H94:I96">SUM(H95)</f>
        <v>0</v>
      </c>
      <c r="I94" s="18">
        <f t="shared" si="7"/>
        <v>0</v>
      </c>
    </row>
    <row r="95" spans="1:9" ht="30.75" hidden="1">
      <c r="A95" s="8" t="s">
        <v>110</v>
      </c>
      <c r="B95" s="13" t="s">
        <v>11</v>
      </c>
      <c r="C95" s="13" t="s">
        <v>28</v>
      </c>
      <c r="D95" s="13" t="s">
        <v>15</v>
      </c>
      <c r="E95" s="13" t="s">
        <v>75</v>
      </c>
      <c r="F95" s="14"/>
      <c r="G95" s="18">
        <f>SUM(G96)</f>
        <v>0</v>
      </c>
      <c r="H95" s="18">
        <f t="shared" si="7"/>
        <v>0</v>
      </c>
      <c r="I95" s="18">
        <f t="shared" si="7"/>
        <v>0</v>
      </c>
    </row>
    <row r="96" spans="1:9" ht="46.5" hidden="1">
      <c r="A96" s="8" t="s">
        <v>229</v>
      </c>
      <c r="B96" s="13" t="s">
        <v>11</v>
      </c>
      <c r="C96" s="13" t="s">
        <v>28</v>
      </c>
      <c r="D96" s="13" t="s">
        <v>15</v>
      </c>
      <c r="E96" s="13" t="s">
        <v>230</v>
      </c>
      <c r="F96" s="14"/>
      <c r="G96" s="18">
        <f>SUM(G97)</f>
        <v>0</v>
      </c>
      <c r="H96" s="18">
        <f t="shared" si="7"/>
        <v>0</v>
      </c>
      <c r="I96" s="18">
        <f t="shared" si="7"/>
        <v>0</v>
      </c>
    </row>
    <row r="97" spans="1:9" ht="15" hidden="1">
      <c r="A97" s="8" t="s">
        <v>220</v>
      </c>
      <c r="B97" s="13" t="s">
        <v>11</v>
      </c>
      <c r="C97" s="13" t="s">
        <v>28</v>
      </c>
      <c r="D97" s="13" t="s">
        <v>15</v>
      </c>
      <c r="E97" s="13" t="s">
        <v>230</v>
      </c>
      <c r="F97" s="14">
        <v>360</v>
      </c>
      <c r="G97" s="18"/>
      <c r="H97" s="18"/>
      <c r="I97" s="18"/>
    </row>
    <row r="98" spans="1:9" ht="30.75">
      <c r="A98" s="9" t="s">
        <v>122</v>
      </c>
      <c r="B98" s="13" t="s">
        <v>11</v>
      </c>
      <c r="C98" s="13" t="s">
        <v>28</v>
      </c>
      <c r="D98" s="13" t="s">
        <v>28</v>
      </c>
      <c r="E98" s="14"/>
      <c r="F98" s="14"/>
      <c r="G98" s="18">
        <f>SUM(G99,G104)</f>
        <v>1009</v>
      </c>
      <c r="H98" s="18">
        <f>SUM(H99,H104)</f>
        <v>9</v>
      </c>
      <c r="I98" s="18">
        <f>SUM(I99,I104)</f>
        <v>9</v>
      </c>
    </row>
    <row r="99" spans="1:9" ht="30.75">
      <c r="A99" s="8" t="s">
        <v>110</v>
      </c>
      <c r="B99" s="13" t="s">
        <v>11</v>
      </c>
      <c r="C99" s="13" t="s">
        <v>28</v>
      </c>
      <c r="D99" s="13" t="s">
        <v>28</v>
      </c>
      <c r="E99" s="13" t="s">
        <v>75</v>
      </c>
      <c r="F99" s="14"/>
      <c r="G99" s="18">
        <f>SUM(G100)</f>
        <v>9</v>
      </c>
      <c r="H99" s="18">
        <f>SUM(H100)</f>
        <v>9</v>
      </c>
      <c r="I99" s="18">
        <f>SUM(I100)</f>
        <v>9</v>
      </c>
    </row>
    <row r="100" spans="1:9" ht="48" customHeight="1">
      <c r="A100" s="9" t="s">
        <v>231</v>
      </c>
      <c r="B100" s="13" t="s">
        <v>11</v>
      </c>
      <c r="C100" s="13" t="s">
        <v>28</v>
      </c>
      <c r="D100" s="13" t="s">
        <v>28</v>
      </c>
      <c r="E100" s="13" t="s">
        <v>105</v>
      </c>
      <c r="F100" s="14"/>
      <c r="G100" s="18">
        <f>SUM(G101:G103)</f>
        <v>9</v>
      </c>
      <c r="H100" s="18">
        <f>SUM(H101:H103)</f>
        <v>9</v>
      </c>
      <c r="I100" s="18">
        <f>SUM(I101:I103)</f>
        <v>9</v>
      </c>
    </row>
    <row r="101" spans="1:9" ht="30.75">
      <c r="A101" s="8" t="s">
        <v>106</v>
      </c>
      <c r="B101" s="13" t="s">
        <v>11</v>
      </c>
      <c r="C101" s="13" t="s">
        <v>28</v>
      </c>
      <c r="D101" s="13" t="s">
        <v>28</v>
      </c>
      <c r="E101" s="13" t="s">
        <v>105</v>
      </c>
      <c r="F101" s="14">
        <v>121</v>
      </c>
      <c r="G101" s="18">
        <v>4.608</v>
      </c>
      <c r="H101" s="18">
        <v>4.608</v>
      </c>
      <c r="I101" s="18">
        <v>4.608</v>
      </c>
    </row>
    <row r="102" spans="1:9" ht="62.25">
      <c r="A102" s="8" t="s">
        <v>108</v>
      </c>
      <c r="B102" s="13" t="s">
        <v>11</v>
      </c>
      <c r="C102" s="13" t="s">
        <v>28</v>
      </c>
      <c r="D102" s="13" t="s">
        <v>28</v>
      </c>
      <c r="E102" s="13" t="s">
        <v>105</v>
      </c>
      <c r="F102" s="14">
        <v>129</v>
      </c>
      <c r="G102" s="18">
        <v>1.392</v>
      </c>
      <c r="H102" s="18">
        <v>1.392</v>
      </c>
      <c r="I102" s="18">
        <v>1.392</v>
      </c>
    </row>
    <row r="103" spans="1:9" ht="46.5">
      <c r="A103" s="9" t="s">
        <v>128</v>
      </c>
      <c r="B103" s="13" t="s">
        <v>11</v>
      </c>
      <c r="C103" s="13" t="s">
        <v>28</v>
      </c>
      <c r="D103" s="13" t="s">
        <v>28</v>
      </c>
      <c r="E103" s="13" t="s">
        <v>105</v>
      </c>
      <c r="F103" s="14">
        <v>244</v>
      </c>
      <c r="G103" s="18">
        <v>3</v>
      </c>
      <c r="H103" s="18">
        <v>3</v>
      </c>
      <c r="I103" s="18">
        <v>3</v>
      </c>
    </row>
    <row r="104" spans="1:9" ht="46.5">
      <c r="A104" s="9" t="s">
        <v>272</v>
      </c>
      <c r="B104" s="13" t="s">
        <v>11</v>
      </c>
      <c r="C104" s="13" t="s">
        <v>28</v>
      </c>
      <c r="D104" s="13" t="s">
        <v>28</v>
      </c>
      <c r="E104" s="13" t="s">
        <v>251</v>
      </c>
      <c r="F104" s="14"/>
      <c r="G104" s="18">
        <f aca="true" t="shared" si="8" ref="G104:I105">SUM(G105)</f>
        <v>1000</v>
      </c>
      <c r="H104" s="18">
        <f t="shared" si="8"/>
        <v>0</v>
      </c>
      <c r="I104" s="18">
        <f t="shared" si="8"/>
        <v>0</v>
      </c>
    </row>
    <row r="105" spans="1:9" ht="15">
      <c r="A105" s="9" t="s">
        <v>253</v>
      </c>
      <c r="B105" s="13" t="s">
        <v>11</v>
      </c>
      <c r="C105" s="13" t="s">
        <v>28</v>
      </c>
      <c r="D105" s="13" t="s">
        <v>28</v>
      </c>
      <c r="E105" s="13" t="s">
        <v>252</v>
      </c>
      <c r="F105" s="14"/>
      <c r="G105" s="18">
        <f t="shared" si="8"/>
        <v>1000</v>
      </c>
      <c r="H105" s="18">
        <f t="shared" si="8"/>
        <v>0</v>
      </c>
      <c r="I105" s="18">
        <f t="shared" si="8"/>
        <v>0</v>
      </c>
    </row>
    <row r="106" spans="1:9" ht="46.5">
      <c r="A106" s="9" t="s">
        <v>223</v>
      </c>
      <c r="B106" s="13" t="s">
        <v>11</v>
      </c>
      <c r="C106" s="13" t="s">
        <v>28</v>
      </c>
      <c r="D106" s="13" t="s">
        <v>28</v>
      </c>
      <c r="E106" s="13" t="s">
        <v>252</v>
      </c>
      <c r="F106" s="14">
        <v>414</v>
      </c>
      <c r="G106" s="18">
        <v>1000</v>
      </c>
      <c r="H106" s="18"/>
      <c r="I106" s="18"/>
    </row>
    <row r="107" spans="1:9" ht="15">
      <c r="A107" s="9" t="s">
        <v>113</v>
      </c>
      <c r="B107" s="13" t="s">
        <v>11</v>
      </c>
      <c r="C107" s="13" t="s">
        <v>29</v>
      </c>
      <c r="D107" s="13"/>
      <c r="E107" s="14"/>
      <c r="F107" s="14"/>
      <c r="G107" s="18">
        <f>SUM(G108)</f>
        <v>50</v>
      </c>
      <c r="H107" s="18">
        <f aca="true" t="shared" si="9" ref="H107:I110">SUM(H108)</f>
        <v>50</v>
      </c>
      <c r="I107" s="18">
        <f t="shared" si="9"/>
        <v>50</v>
      </c>
    </row>
    <row r="108" spans="1:9" ht="15">
      <c r="A108" s="9" t="s">
        <v>112</v>
      </c>
      <c r="B108" s="13" t="s">
        <v>11</v>
      </c>
      <c r="C108" s="13" t="s">
        <v>29</v>
      </c>
      <c r="D108" s="13" t="s">
        <v>29</v>
      </c>
      <c r="E108" s="13"/>
      <c r="F108" s="14"/>
      <c r="G108" s="18">
        <f>SUM(G109)</f>
        <v>50</v>
      </c>
      <c r="H108" s="18">
        <f t="shared" si="9"/>
        <v>50</v>
      </c>
      <c r="I108" s="18">
        <f t="shared" si="9"/>
        <v>50</v>
      </c>
    </row>
    <row r="109" spans="1:9" ht="46.5">
      <c r="A109" s="9" t="s">
        <v>362</v>
      </c>
      <c r="B109" s="13" t="s">
        <v>11</v>
      </c>
      <c r="C109" s="13" t="s">
        <v>29</v>
      </c>
      <c r="D109" s="13" t="s">
        <v>29</v>
      </c>
      <c r="E109" s="14" t="s">
        <v>87</v>
      </c>
      <c r="F109" s="14"/>
      <c r="G109" s="18">
        <f>SUM(G110)</f>
        <v>50</v>
      </c>
      <c r="H109" s="18">
        <f t="shared" si="9"/>
        <v>50</v>
      </c>
      <c r="I109" s="18">
        <f t="shared" si="9"/>
        <v>50</v>
      </c>
    </row>
    <row r="110" spans="1:9" ht="30.75">
      <c r="A110" s="9" t="s">
        <v>255</v>
      </c>
      <c r="B110" s="13" t="s">
        <v>11</v>
      </c>
      <c r="C110" s="13" t="s">
        <v>29</v>
      </c>
      <c r="D110" s="13" t="s">
        <v>29</v>
      </c>
      <c r="E110" s="14" t="s">
        <v>254</v>
      </c>
      <c r="F110" s="14"/>
      <c r="G110" s="18">
        <f>SUM(G111)</f>
        <v>50</v>
      </c>
      <c r="H110" s="18">
        <f t="shared" si="9"/>
        <v>50</v>
      </c>
      <c r="I110" s="18">
        <f t="shared" si="9"/>
        <v>50</v>
      </c>
    </row>
    <row r="111" spans="1:9" ht="46.5">
      <c r="A111" s="9" t="s">
        <v>128</v>
      </c>
      <c r="B111" s="13" t="s">
        <v>11</v>
      </c>
      <c r="C111" s="13" t="s">
        <v>29</v>
      </c>
      <c r="D111" s="13" t="s">
        <v>29</v>
      </c>
      <c r="E111" s="14" t="s">
        <v>254</v>
      </c>
      <c r="F111" s="14">
        <v>244</v>
      </c>
      <c r="G111" s="18">
        <v>50</v>
      </c>
      <c r="H111" s="18">
        <v>50</v>
      </c>
      <c r="I111" s="18">
        <v>50</v>
      </c>
    </row>
    <row r="112" spans="1:9" ht="15">
      <c r="A112" s="9" t="s">
        <v>123</v>
      </c>
      <c r="B112" s="13" t="s">
        <v>11</v>
      </c>
      <c r="C112" s="13" t="s">
        <v>30</v>
      </c>
      <c r="D112" s="13"/>
      <c r="E112" s="14"/>
      <c r="F112" s="14"/>
      <c r="G112" s="18">
        <f>SUM(G113,G118)</f>
        <v>5071.5</v>
      </c>
      <c r="H112" s="18">
        <f>SUM(H113,H118)</f>
        <v>5313</v>
      </c>
      <c r="I112" s="18">
        <f>SUM(I113,I118)</f>
        <v>6279</v>
      </c>
    </row>
    <row r="113" spans="1:9" ht="15">
      <c r="A113" s="9" t="s">
        <v>124</v>
      </c>
      <c r="B113" s="13" t="s">
        <v>11</v>
      </c>
      <c r="C113" s="13" t="s">
        <v>30</v>
      </c>
      <c r="D113" s="13" t="s">
        <v>13</v>
      </c>
      <c r="E113" s="14"/>
      <c r="F113" s="14"/>
      <c r="G113" s="18">
        <f>SUM(G114)</f>
        <v>1700</v>
      </c>
      <c r="H113" s="18">
        <f aca="true" t="shared" si="10" ref="H113:I116">SUM(H114)</f>
        <v>1850</v>
      </c>
      <c r="I113" s="18">
        <f t="shared" si="10"/>
        <v>1850</v>
      </c>
    </row>
    <row r="114" spans="1:9" ht="46.5">
      <c r="A114" s="9" t="s">
        <v>141</v>
      </c>
      <c r="B114" s="13" t="s">
        <v>11</v>
      </c>
      <c r="C114" s="13" t="s">
        <v>30</v>
      </c>
      <c r="D114" s="13" t="s">
        <v>13</v>
      </c>
      <c r="E114" s="14" t="s">
        <v>80</v>
      </c>
      <c r="F114" s="14"/>
      <c r="G114" s="18">
        <f>SUM(G115)</f>
        <v>1700</v>
      </c>
      <c r="H114" s="18">
        <f t="shared" si="10"/>
        <v>1850</v>
      </c>
      <c r="I114" s="18">
        <f t="shared" si="10"/>
        <v>1850</v>
      </c>
    </row>
    <row r="115" spans="1:9" ht="30.75">
      <c r="A115" s="9" t="s">
        <v>142</v>
      </c>
      <c r="B115" s="13" t="s">
        <v>11</v>
      </c>
      <c r="C115" s="13" t="s">
        <v>30</v>
      </c>
      <c r="D115" s="13" t="s">
        <v>13</v>
      </c>
      <c r="E115" s="14" t="s">
        <v>81</v>
      </c>
      <c r="F115" s="14"/>
      <c r="G115" s="18">
        <f>SUM(G116)</f>
        <v>1700</v>
      </c>
      <c r="H115" s="18">
        <f t="shared" si="10"/>
        <v>1850</v>
      </c>
      <c r="I115" s="18">
        <f t="shared" si="10"/>
        <v>1850</v>
      </c>
    </row>
    <row r="116" spans="1:9" ht="15">
      <c r="A116" s="9" t="s">
        <v>148</v>
      </c>
      <c r="B116" s="13" t="s">
        <v>11</v>
      </c>
      <c r="C116" s="13" t="s">
        <v>30</v>
      </c>
      <c r="D116" s="13" t="s">
        <v>13</v>
      </c>
      <c r="E116" s="14" t="s">
        <v>88</v>
      </c>
      <c r="F116" s="14"/>
      <c r="G116" s="18">
        <f>SUM(G117)</f>
        <v>1700</v>
      </c>
      <c r="H116" s="18">
        <f t="shared" si="10"/>
        <v>1850</v>
      </c>
      <c r="I116" s="18">
        <f t="shared" si="10"/>
        <v>1850</v>
      </c>
    </row>
    <row r="117" spans="1:9" ht="15">
      <c r="A117" s="9" t="s">
        <v>149</v>
      </c>
      <c r="B117" s="13" t="s">
        <v>11</v>
      </c>
      <c r="C117" s="13" t="s">
        <v>30</v>
      </c>
      <c r="D117" s="13" t="s">
        <v>13</v>
      </c>
      <c r="E117" s="14" t="s">
        <v>88</v>
      </c>
      <c r="F117" s="14">
        <v>312</v>
      </c>
      <c r="G117" s="18">
        <v>1700</v>
      </c>
      <c r="H117" s="18">
        <v>1850</v>
      </c>
      <c r="I117" s="18">
        <v>1850</v>
      </c>
    </row>
    <row r="118" spans="1:9" ht="15">
      <c r="A118" s="9" t="s">
        <v>125</v>
      </c>
      <c r="B118" s="13" t="s">
        <v>11</v>
      </c>
      <c r="C118" s="13" t="s">
        <v>30</v>
      </c>
      <c r="D118" s="13" t="s">
        <v>15</v>
      </c>
      <c r="E118" s="14"/>
      <c r="F118" s="14"/>
      <c r="G118" s="18">
        <f>SUM(G119,G124,G144,G149)</f>
        <v>3371.5</v>
      </c>
      <c r="H118" s="18">
        <f>SUM(H119,H124,H144,H149)</f>
        <v>3463</v>
      </c>
      <c r="I118" s="18">
        <f>SUM(I119,I124,I144,I149)</f>
        <v>4429</v>
      </c>
    </row>
    <row r="119" spans="1:9" ht="78">
      <c r="A119" s="9" t="s">
        <v>232</v>
      </c>
      <c r="B119" s="13" t="s">
        <v>11</v>
      </c>
      <c r="C119" s="13" t="s">
        <v>30</v>
      </c>
      <c r="D119" s="13" t="s">
        <v>15</v>
      </c>
      <c r="E119" s="14" t="s">
        <v>237</v>
      </c>
      <c r="F119" s="14"/>
      <c r="G119" s="18">
        <f>SUM(G120,G122)</f>
        <v>2094</v>
      </c>
      <c r="H119" s="18">
        <f>SUM(H120,H122)</f>
        <v>2094</v>
      </c>
      <c r="I119" s="18">
        <f>SUM(I120,I122)</f>
        <v>3050</v>
      </c>
    </row>
    <row r="120" spans="1:9" ht="93">
      <c r="A120" s="9" t="s">
        <v>233</v>
      </c>
      <c r="B120" s="13" t="s">
        <v>11</v>
      </c>
      <c r="C120" s="13" t="s">
        <v>30</v>
      </c>
      <c r="D120" s="13" t="s">
        <v>15</v>
      </c>
      <c r="E120" s="14" t="s">
        <v>235</v>
      </c>
      <c r="F120" s="14"/>
      <c r="G120" s="18">
        <f>SUM(G121)</f>
        <v>25</v>
      </c>
      <c r="H120" s="18">
        <f>SUM(H121)</f>
        <v>25</v>
      </c>
      <c r="I120" s="18">
        <f>SUM(I121)</f>
        <v>25</v>
      </c>
    </row>
    <row r="121" spans="1:9" ht="15">
      <c r="A121" s="9" t="s">
        <v>163</v>
      </c>
      <c r="B121" s="13" t="s">
        <v>11</v>
      </c>
      <c r="C121" s="13" t="s">
        <v>30</v>
      </c>
      <c r="D121" s="13" t="s">
        <v>15</v>
      </c>
      <c r="E121" s="14" t="s">
        <v>235</v>
      </c>
      <c r="F121" s="14">
        <v>322</v>
      </c>
      <c r="G121" s="18">
        <v>25</v>
      </c>
      <c r="H121" s="18">
        <v>25</v>
      </c>
      <c r="I121" s="18">
        <v>25</v>
      </c>
    </row>
    <row r="122" spans="1:9" ht="93">
      <c r="A122" s="9" t="s">
        <v>234</v>
      </c>
      <c r="B122" s="13" t="s">
        <v>11</v>
      </c>
      <c r="C122" s="13" t="s">
        <v>30</v>
      </c>
      <c r="D122" s="13" t="s">
        <v>15</v>
      </c>
      <c r="E122" s="14" t="s">
        <v>236</v>
      </c>
      <c r="F122" s="14"/>
      <c r="G122" s="18">
        <f>SUM(G123)</f>
        <v>2069</v>
      </c>
      <c r="H122" s="18">
        <f>SUM(H123)</f>
        <v>2069</v>
      </c>
      <c r="I122" s="18">
        <f>SUM(I123)</f>
        <v>3025</v>
      </c>
    </row>
    <row r="123" spans="1:9" ht="15">
      <c r="A123" s="9" t="s">
        <v>163</v>
      </c>
      <c r="B123" s="13" t="s">
        <v>11</v>
      </c>
      <c r="C123" s="13" t="s">
        <v>30</v>
      </c>
      <c r="D123" s="13" t="s">
        <v>15</v>
      </c>
      <c r="E123" s="14" t="s">
        <v>236</v>
      </c>
      <c r="F123" s="14">
        <v>322</v>
      </c>
      <c r="G123" s="18">
        <f>2044+25</f>
        <v>2069</v>
      </c>
      <c r="H123" s="18">
        <f>2044+25</f>
        <v>2069</v>
      </c>
      <c r="I123" s="18">
        <f>3000+25</f>
        <v>3025</v>
      </c>
    </row>
    <row r="124" spans="1:9" ht="46.5">
      <c r="A124" s="9" t="s">
        <v>141</v>
      </c>
      <c r="B124" s="13" t="s">
        <v>11</v>
      </c>
      <c r="C124" s="13" t="s">
        <v>30</v>
      </c>
      <c r="D124" s="13" t="s">
        <v>15</v>
      </c>
      <c r="E124" s="14" t="s">
        <v>80</v>
      </c>
      <c r="F124" s="14"/>
      <c r="G124" s="18">
        <f>SUM(G125,G134,G139)</f>
        <v>971</v>
      </c>
      <c r="H124" s="18">
        <f>SUM(H125,H134,H139)</f>
        <v>1011</v>
      </c>
      <c r="I124" s="18">
        <f>SUM(I125,I134,I139)</f>
        <v>1021</v>
      </c>
    </row>
    <row r="125" spans="1:9" ht="30.75">
      <c r="A125" s="9" t="s">
        <v>150</v>
      </c>
      <c r="B125" s="13" t="s">
        <v>11</v>
      </c>
      <c r="C125" s="13" t="s">
        <v>30</v>
      </c>
      <c r="D125" s="13" t="s">
        <v>15</v>
      </c>
      <c r="E125" s="14" t="s">
        <v>89</v>
      </c>
      <c r="F125" s="14"/>
      <c r="G125" s="18">
        <f>SUM(G126,G128,G130,G132)</f>
        <v>201</v>
      </c>
      <c r="H125" s="18">
        <f>SUM(H126,H128,H130,H132)</f>
        <v>201</v>
      </c>
      <c r="I125" s="18">
        <f>SUM(I126,I128,I130,I132)</f>
        <v>201</v>
      </c>
    </row>
    <row r="126" spans="1:9" ht="30.75">
      <c r="A126" s="9" t="s">
        <v>151</v>
      </c>
      <c r="B126" s="13" t="s">
        <v>11</v>
      </c>
      <c r="C126" s="13" t="s">
        <v>30</v>
      </c>
      <c r="D126" s="13" t="s">
        <v>15</v>
      </c>
      <c r="E126" s="14" t="s">
        <v>90</v>
      </c>
      <c r="F126" s="14"/>
      <c r="G126" s="18">
        <f>SUM(G127)</f>
        <v>71</v>
      </c>
      <c r="H126" s="18">
        <f>SUM(H127)</f>
        <v>71</v>
      </c>
      <c r="I126" s="18">
        <f>SUM(I127)</f>
        <v>71</v>
      </c>
    </row>
    <row r="127" spans="1:9" ht="46.5">
      <c r="A127" s="9" t="s">
        <v>160</v>
      </c>
      <c r="B127" s="13" t="s">
        <v>11</v>
      </c>
      <c r="C127" s="13" t="s">
        <v>30</v>
      </c>
      <c r="D127" s="13" t="s">
        <v>15</v>
      </c>
      <c r="E127" s="14" t="s">
        <v>90</v>
      </c>
      <c r="F127" s="14">
        <v>321</v>
      </c>
      <c r="G127" s="18">
        <v>71</v>
      </c>
      <c r="H127" s="18">
        <v>71</v>
      </c>
      <c r="I127" s="18">
        <v>71</v>
      </c>
    </row>
    <row r="128" spans="1:9" ht="15">
      <c r="A128" s="9" t="s">
        <v>152</v>
      </c>
      <c r="B128" s="13" t="s">
        <v>11</v>
      </c>
      <c r="C128" s="13" t="s">
        <v>30</v>
      </c>
      <c r="D128" s="13" t="s">
        <v>15</v>
      </c>
      <c r="E128" s="14" t="s">
        <v>92</v>
      </c>
      <c r="F128" s="14"/>
      <c r="G128" s="18">
        <f>SUM(G129)</f>
        <v>35</v>
      </c>
      <c r="H128" s="18">
        <f>SUM(H129)</f>
        <v>35</v>
      </c>
      <c r="I128" s="18">
        <f>SUM(I129)</f>
        <v>35</v>
      </c>
    </row>
    <row r="129" spans="1:9" ht="46.5">
      <c r="A129" s="9" t="s">
        <v>160</v>
      </c>
      <c r="B129" s="13" t="s">
        <v>11</v>
      </c>
      <c r="C129" s="13" t="s">
        <v>30</v>
      </c>
      <c r="D129" s="13" t="s">
        <v>15</v>
      </c>
      <c r="E129" s="14" t="s">
        <v>92</v>
      </c>
      <c r="F129" s="14">
        <v>321</v>
      </c>
      <c r="G129" s="18">
        <v>35</v>
      </c>
      <c r="H129" s="18">
        <v>35</v>
      </c>
      <c r="I129" s="18">
        <v>35</v>
      </c>
    </row>
    <row r="130" spans="1:9" ht="15">
      <c r="A130" s="9" t="s">
        <v>153</v>
      </c>
      <c r="B130" s="13" t="s">
        <v>11</v>
      </c>
      <c r="C130" s="13" t="s">
        <v>30</v>
      </c>
      <c r="D130" s="13" t="s">
        <v>15</v>
      </c>
      <c r="E130" s="14" t="s">
        <v>93</v>
      </c>
      <c r="F130" s="14"/>
      <c r="G130" s="18">
        <f>SUM(G131)</f>
        <v>35</v>
      </c>
      <c r="H130" s="18">
        <f>SUM(H131)</f>
        <v>35</v>
      </c>
      <c r="I130" s="18">
        <f>SUM(I131)</f>
        <v>35</v>
      </c>
    </row>
    <row r="131" spans="1:9" ht="46.5">
      <c r="A131" s="9" t="s">
        <v>128</v>
      </c>
      <c r="B131" s="13" t="s">
        <v>11</v>
      </c>
      <c r="C131" s="13" t="s">
        <v>30</v>
      </c>
      <c r="D131" s="13" t="s">
        <v>15</v>
      </c>
      <c r="E131" s="14" t="s">
        <v>93</v>
      </c>
      <c r="F131" s="14">
        <v>244</v>
      </c>
      <c r="G131" s="18">
        <v>35</v>
      </c>
      <c r="H131" s="18">
        <v>35</v>
      </c>
      <c r="I131" s="18">
        <v>35</v>
      </c>
    </row>
    <row r="132" spans="1:9" ht="30.75">
      <c r="A132" s="9" t="s">
        <v>154</v>
      </c>
      <c r="B132" s="13" t="s">
        <v>11</v>
      </c>
      <c r="C132" s="13" t="s">
        <v>30</v>
      </c>
      <c r="D132" s="13" t="s">
        <v>15</v>
      </c>
      <c r="E132" s="14" t="s">
        <v>94</v>
      </c>
      <c r="F132" s="14"/>
      <c r="G132" s="18">
        <f>SUM(G133)</f>
        <v>60</v>
      </c>
      <c r="H132" s="18">
        <f>SUM(H133)</f>
        <v>60</v>
      </c>
      <c r="I132" s="18">
        <f>SUM(I133)</f>
        <v>60</v>
      </c>
    </row>
    <row r="133" spans="1:9" ht="46.5">
      <c r="A133" s="9" t="s">
        <v>128</v>
      </c>
      <c r="B133" s="13" t="s">
        <v>11</v>
      </c>
      <c r="C133" s="13" t="s">
        <v>30</v>
      </c>
      <c r="D133" s="13" t="s">
        <v>15</v>
      </c>
      <c r="E133" s="14" t="s">
        <v>94</v>
      </c>
      <c r="F133" s="14">
        <v>244</v>
      </c>
      <c r="G133" s="18">
        <v>60</v>
      </c>
      <c r="H133" s="18">
        <v>60</v>
      </c>
      <c r="I133" s="18">
        <v>60</v>
      </c>
    </row>
    <row r="134" spans="1:9" ht="15">
      <c r="A134" s="9" t="s">
        <v>155</v>
      </c>
      <c r="B134" s="13" t="s">
        <v>11</v>
      </c>
      <c r="C134" s="13" t="s">
        <v>30</v>
      </c>
      <c r="D134" s="13" t="s">
        <v>15</v>
      </c>
      <c r="E134" s="14" t="s">
        <v>91</v>
      </c>
      <c r="F134" s="14"/>
      <c r="G134" s="18">
        <f>SUM(G135,G137)</f>
        <v>576</v>
      </c>
      <c r="H134" s="18">
        <f>SUM(H135,H137)</f>
        <v>576</v>
      </c>
      <c r="I134" s="18">
        <f>SUM(I135,I137)</f>
        <v>576</v>
      </c>
    </row>
    <row r="135" spans="1:9" ht="30.75">
      <c r="A135" s="9" t="s">
        <v>156</v>
      </c>
      <c r="B135" s="13" t="s">
        <v>11</v>
      </c>
      <c r="C135" s="13" t="s">
        <v>30</v>
      </c>
      <c r="D135" s="13" t="s">
        <v>15</v>
      </c>
      <c r="E135" s="14" t="s">
        <v>95</v>
      </c>
      <c r="F135" s="14"/>
      <c r="G135" s="18">
        <f>SUM(G136)</f>
        <v>150</v>
      </c>
      <c r="H135" s="18">
        <f>SUM(H136)</f>
        <v>150</v>
      </c>
      <c r="I135" s="18">
        <f>SUM(I136)</f>
        <v>150</v>
      </c>
    </row>
    <row r="136" spans="1:9" ht="46.5">
      <c r="A136" s="9" t="s">
        <v>159</v>
      </c>
      <c r="B136" s="13" t="s">
        <v>11</v>
      </c>
      <c r="C136" s="13" t="s">
        <v>30</v>
      </c>
      <c r="D136" s="13" t="s">
        <v>15</v>
      </c>
      <c r="E136" s="14" t="s">
        <v>95</v>
      </c>
      <c r="F136" s="14">
        <v>313</v>
      </c>
      <c r="G136" s="18">
        <v>150</v>
      </c>
      <c r="H136" s="18">
        <v>150</v>
      </c>
      <c r="I136" s="18">
        <v>150</v>
      </c>
    </row>
    <row r="137" spans="1:9" ht="30.75" customHeight="1">
      <c r="A137" s="9" t="s">
        <v>157</v>
      </c>
      <c r="B137" s="13" t="s">
        <v>11</v>
      </c>
      <c r="C137" s="13" t="s">
        <v>30</v>
      </c>
      <c r="D137" s="13" t="s">
        <v>15</v>
      </c>
      <c r="E137" s="14" t="s">
        <v>96</v>
      </c>
      <c r="F137" s="14"/>
      <c r="G137" s="18">
        <f>SUM(G138)</f>
        <v>426</v>
      </c>
      <c r="H137" s="18">
        <f>SUM(H138)</f>
        <v>426</v>
      </c>
      <c r="I137" s="18">
        <f>SUM(I138)</f>
        <v>426</v>
      </c>
    </row>
    <row r="138" spans="1:9" ht="46.5">
      <c r="A138" s="9" t="s">
        <v>159</v>
      </c>
      <c r="B138" s="13" t="s">
        <v>11</v>
      </c>
      <c r="C138" s="13" t="s">
        <v>30</v>
      </c>
      <c r="D138" s="13" t="s">
        <v>15</v>
      </c>
      <c r="E138" s="14" t="s">
        <v>96</v>
      </c>
      <c r="F138" s="14">
        <v>313</v>
      </c>
      <c r="G138" s="18">
        <v>426</v>
      </c>
      <c r="H138" s="18">
        <v>426</v>
      </c>
      <c r="I138" s="18">
        <v>426</v>
      </c>
    </row>
    <row r="139" spans="1:9" ht="30.75">
      <c r="A139" s="9" t="s">
        <v>142</v>
      </c>
      <c r="B139" s="13" t="s">
        <v>11</v>
      </c>
      <c r="C139" s="13" t="s">
        <v>30</v>
      </c>
      <c r="D139" s="13" t="s">
        <v>15</v>
      </c>
      <c r="E139" s="14" t="s">
        <v>81</v>
      </c>
      <c r="F139" s="14"/>
      <c r="G139" s="18">
        <f>SUM(G140,G142)</f>
        <v>194</v>
      </c>
      <c r="H139" s="18">
        <f>SUM(H140,H142)</f>
        <v>234</v>
      </c>
      <c r="I139" s="18">
        <f>SUM(I140,I142)</f>
        <v>244</v>
      </c>
    </row>
    <row r="140" spans="1:9" ht="30.75">
      <c r="A140" s="9" t="s">
        <v>222</v>
      </c>
      <c r="B140" s="13" t="s">
        <v>11</v>
      </c>
      <c r="C140" s="13" t="s">
        <v>30</v>
      </c>
      <c r="D140" s="13" t="s">
        <v>15</v>
      </c>
      <c r="E140" s="14" t="s">
        <v>97</v>
      </c>
      <c r="F140" s="14"/>
      <c r="G140" s="18">
        <f>SUM(G141)</f>
        <v>144</v>
      </c>
      <c r="H140" s="18">
        <f>SUM(H141)</f>
        <v>144</v>
      </c>
      <c r="I140" s="18">
        <f>SUM(I141)</f>
        <v>144</v>
      </c>
    </row>
    <row r="141" spans="1:9" ht="46.5">
      <c r="A141" s="9" t="s">
        <v>159</v>
      </c>
      <c r="B141" s="13" t="s">
        <v>11</v>
      </c>
      <c r="C141" s="13" t="s">
        <v>30</v>
      </c>
      <c r="D141" s="13" t="s">
        <v>15</v>
      </c>
      <c r="E141" s="14" t="s">
        <v>97</v>
      </c>
      <c r="F141" s="14">
        <v>313</v>
      </c>
      <c r="G141" s="18">
        <v>144</v>
      </c>
      <c r="H141" s="18">
        <v>144</v>
      </c>
      <c r="I141" s="18">
        <v>144</v>
      </c>
    </row>
    <row r="142" spans="1:9" ht="30.75">
      <c r="A142" s="9" t="s">
        <v>158</v>
      </c>
      <c r="B142" s="13" t="s">
        <v>11</v>
      </c>
      <c r="C142" s="13" t="s">
        <v>30</v>
      </c>
      <c r="D142" s="13" t="s">
        <v>15</v>
      </c>
      <c r="E142" s="14" t="s">
        <v>98</v>
      </c>
      <c r="F142" s="14"/>
      <c r="G142" s="18">
        <f>SUM(G143)</f>
        <v>50</v>
      </c>
      <c r="H142" s="18">
        <f>SUM(H143)</f>
        <v>90</v>
      </c>
      <c r="I142" s="18">
        <f>SUM(I143)</f>
        <v>100</v>
      </c>
    </row>
    <row r="143" spans="1:9" ht="46.5">
      <c r="A143" s="9" t="s">
        <v>128</v>
      </c>
      <c r="B143" s="13" t="s">
        <v>11</v>
      </c>
      <c r="C143" s="13" t="s">
        <v>30</v>
      </c>
      <c r="D143" s="13" t="s">
        <v>15</v>
      </c>
      <c r="E143" s="14" t="s">
        <v>98</v>
      </c>
      <c r="F143" s="14">
        <v>244</v>
      </c>
      <c r="G143" s="18">
        <v>50</v>
      </c>
      <c r="H143" s="18">
        <v>90</v>
      </c>
      <c r="I143" s="18">
        <v>100</v>
      </c>
    </row>
    <row r="144" spans="1:9" ht="78">
      <c r="A144" s="9" t="s">
        <v>259</v>
      </c>
      <c r="B144" s="13" t="s">
        <v>11</v>
      </c>
      <c r="C144" s="13" t="s">
        <v>30</v>
      </c>
      <c r="D144" s="13" t="s">
        <v>15</v>
      </c>
      <c r="E144" s="14" t="s">
        <v>256</v>
      </c>
      <c r="F144" s="14"/>
      <c r="G144" s="18">
        <f>SUM(G145,G147)</f>
        <v>258.5</v>
      </c>
      <c r="H144" s="18">
        <f>SUM(H145,H147)</f>
        <v>310</v>
      </c>
      <c r="I144" s="18">
        <f>SUM(I145,I147)</f>
        <v>310</v>
      </c>
    </row>
    <row r="145" spans="1:9" ht="30.75">
      <c r="A145" s="9" t="s">
        <v>260</v>
      </c>
      <c r="B145" s="13" t="s">
        <v>11</v>
      </c>
      <c r="C145" s="13" t="s">
        <v>30</v>
      </c>
      <c r="D145" s="13" t="s">
        <v>15</v>
      </c>
      <c r="E145" s="14" t="s">
        <v>258</v>
      </c>
      <c r="F145" s="14"/>
      <c r="G145" s="18">
        <f>SUM(G146)</f>
        <v>58.5</v>
      </c>
      <c r="H145" s="18">
        <f>SUM(H146)</f>
        <v>60</v>
      </c>
      <c r="I145" s="18">
        <f>SUM(I146)</f>
        <v>60</v>
      </c>
    </row>
    <row r="146" spans="1:9" ht="46.5">
      <c r="A146" s="9" t="s">
        <v>128</v>
      </c>
      <c r="B146" s="13" t="s">
        <v>11</v>
      </c>
      <c r="C146" s="13" t="s">
        <v>30</v>
      </c>
      <c r="D146" s="13" t="s">
        <v>15</v>
      </c>
      <c r="E146" s="14" t="s">
        <v>258</v>
      </c>
      <c r="F146" s="14">
        <v>244</v>
      </c>
      <c r="G146" s="18">
        <v>58.5</v>
      </c>
      <c r="H146" s="18">
        <v>60</v>
      </c>
      <c r="I146" s="18">
        <v>60</v>
      </c>
    </row>
    <row r="147" spans="1:9" ht="30.75">
      <c r="A147" s="9" t="s">
        <v>261</v>
      </c>
      <c r="B147" s="13" t="s">
        <v>11</v>
      </c>
      <c r="C147" s="13" t="s">
        <v>30</v>
      </c>
      <c r="D147" s="13" t="s">
        <v>15</v>
      </c>
      <c r="E147" s="14" t="s">
        <v>257</v>
      </c>
      <c r="F147" s="14"/>
      <c r="G147" s="18">
        <f>SUM(G148)</f>
        <v>200</v>
      </c>
      <c r="H147" s="18">
        <f>SUM(H148)</f>
        <v>250</v>
      </c>
      <c r="I147" s="18">
        <f>SUM(I148)</f>
        <v>250</v>
      </c>
    </row>
    <row r="148" spans="1:9" ht="46.5">
      <c r="A148" s="9" t="s">
        <v>128</v>
      </c>
      <c r="B148" s="13" t="s">
        <v>11</v>
      </c>
      <c r="C148" s="13" t="s">
        <v>30</v>
      </c>
      <c r="D148" s="13" t="s">
        <v>15</v>
      </c>
      <c r="E148" s="14" t="s">
        <v>257</v>
      </c>
      <c r="F148" s="14">
        <v>244</v>
      </c>
      <c r="G148" s="18">
        <v>200</v>
      </c>
      <c r="H148" s="18">
        <v>250</v>
      </c>
      <c r="I148" s="18">
        <v>250</v>
      </c>
    </row>
    <row r="149" spans="1:9" ht="93">
      <c r="A149" s="9" t="s">
        <v>275</v>
      </c>
      <c r="B149" s="13" t="s">
        <v>11</v>
      </c>
      <c r="C149" s="13" t="s">
        <v>30</v>
      </c>
      <c r="D149" s="13" t="s">
        <v>15</v>
      </c>
      <c r="E149" s="14" t="s">
        <v>99</v>
      </c>
      <c r="F149" s="14"/>
      <c r="G149" s="18">
        <f aca="true" t="shared" si="11" ref="G149:I150">SUM(G150)</f>
        <v>48</v>
      </c>
      <c r="H149" s="18">
        <f t="shared" si="11"/>
        <v>48</v>
      </c>
      <c r="I149" s="18">
        <f t="shared" si="11"/>
        <v>48</v>
      </c>
    </row>
    <row r="150" spans="1:9" ht="46.5">
      <c r="A150" s="9" t="s">
        <v>276</v>
      </c>
      <c r="B150" s="13" t="s">
        <v>11</v>
      </c>
      <c r="C150" s="13" t="s">
        <v>30</v>
      </c>
      <c r="D150" s="13" t="s">
        <v>15</v>
      </c>
      <c r="E150" s="14" t="s">
        <v>274</v>
      </c>
      <c r="F150" s="14"/>
      <c r="G150" s="18">
        <f t="shared" si="11"/>
        <v>48</v>
      </c>
      <c r="H150" s="18">
        <f t="shared" si="11"/>
        <v>48</v>
      </c>
      <c r="I150" s="18">
        <f t="shared" si="11"/>
        <v>48</v>
      </c>
    </row>
    <row r="151" spans="1:9" ht="46.5">
      <c r="A151" s="9" t="s">
        <v>160</v>
      </c>
      <c r="B151" s="13" t="s">
        <v>11</v>
      </c>
      <c r="C151" s="13" t="s">
        <v>30</v>
      </c>
      <c r="D151" s="13" t="s">
        <v>15</v>
      </c>
      <c r="E151" s="14" t="s">
        <v>274</v>
      </c>
      <c r="F151" s="14">
        <v>321</v>
      </c>
      <c r="G151" s="18">
        <v>48</v>
      </c>
      <c r="H151" s="18">
        <v>48</v>
      </c>
      <c r="I151" s="18">
        <v>48</v>
      </c>
    </row>
    <row r="152" spans="1:9" ht="15">
      <c r="A152" s="9" t="s">
        <v>126</v>
      </c>
      <c r="B152" s="13" t="s">
        <v>11</v>
      </c>
      <c r="C152" s="13" t="s">
        <v>22</v>
      </c>
      <c r="D152" s="13"/>
      <c r="E152" s="14"/>
      <c r="F152" s="14"/>
      <c r="G152" s="18">
        <f>SUM(G153,G157)</f>
        <v>274</v>
      </c>
      <c r="H152" s="18">
        <f>SUM(H153,H157)</f>
        <v>300</v>
      </c>
      <c r="I152" s="18">
        <f>SUM(I153,I157)</f>
        <v>12338</v>
      </c>
    </row>
    <row r="153" spans="1:9" ht="15">
      <c r="A153" s="9" t="s">
        <v>224</v>
      </c>
      <c r="B153" s="13" t="s">
        <v>11</v>
      </c>
      <c r="C153" s="13" t="s">
        <v>22</v>
      </c>
      <c r="D153" s="13" t="s">
        <v>213</v>
      </c>
      <c r="E153" s="14"/>
      <c r="F153" s="14"/>
      <c r="G153" s="18">
        <f aca="true" t="shared" si="12" ref="G153:I155">SUM(G154)</f>
        <v>0</v>
      </c>
      <c r="H153" s="18">
        <f t="shared" si="12"/>
        <v>0</v>
      </c>
      <c r="I153" s="18">
        <f t="shared" si="12"/>
        <v>12018</v>
      </c>
    </row>
    <row r="154" spans="1:9" ht="46.5">
      <c r="A154" s="9" t="s">
        <v>246</v>
      </c>
      <c r="B154" s="13" t="s">
        <v>11</v>
      </c>
      <c r="C154" s="13" t="s">
        <v>22</v>
      </c>
      <c r="D154" s="13" t="s">
        <v>213</v>
      </c>
      <c r="E154" s="14" t="s">
        <v>87</v>
      </c>
      <c r="F154" s="14"/>
      <c r="G154" s="18">
        <f t="shared" si="12"/>
        <v>0</v>
      </c>
      <c r="H154" s="18">
        <f t="shared" si="12"/>
        <v>0</v>
      </c>
      <c r="I154" s="18">
        <f t="shared" si="12"/>
        <v>12018</v>
      </c>
    </row>
    <row r="155" spans="1:9" ht="30.75">
      <c r="A155" s="9" t="s">
        <v>245</v>
      </c>
      <c r="B155" s="13" t="s">
        <v>11</v>
      </c>
      <c r="C155" s="13" t="s">
        <v>22</v>
      </c>
      <c r="D155" s="13" t="s">
        <v>213</v>
      </c>
      <c r="E155" s="14" t="s">
        <v>340</v>
      </c>
      <c r="F155" s="14"/>
      <c r="G155" s="18">
        <f t="shared" si="12"/>
        <v>0</v>
      </c>
      <c r="H155" s="18">
        <f t="shared" si="12"/>
        <v>0</v>
      </c>
      <c r="I155" s="18">
        <f t="shared" si="12"/>
        <v>12018</v>
      </c>
    </row>
    <row r="156" spans="1:9" ht="46.5">
      <c r="A156" s="9" t="s">
        <v>223</v>
      </c>
      <c r="B156" s="13" t="s">
        <v>11</v>
      </c>
      <c r="C156" s="13" t="s">
        <v>22</v>
      </c>
      <c r="D156" s="13" t="s">
        <v>213</v>
      </c>
      <c r="E156" s="14" t="s">
        <v>340</v>
      </c>
      <c r="F156" s="14">
        <v>414</v>
      </c>
      <c r="G156" s="18"/>
      <c r="H156" s="18"/>
      <c r="I156" s="18">
        <v>12018</v>
      </c>
    </row>
    <row r="157" spans="1:9" ht="30.75">
      <c r="A157" s="9" t="s">
        <v>127</v>
      </c>
      <c r="B157" s="13" t="s">
        <v>11</v>
      </c>
      <c r="C157" s="13" t="s">
        <v>22</v>
      </c>
      <c r="D157" s="13" t="s">
        <v>28</v>
      </c>
      <c r="E157" s="14"/>
      <c r="F157" s="14"/>
      <c r="G157" s="18">
        <f>SUM(G158)</f>
        <v>274</v>
      </c>
      <c r="H157" s="18">
        <f aca="true" t="shared" si="13" ref="H157:I159">SUM(H158)</f>
        <v>300</v>
      </c>
      <c r="I157" s="18">
        <f t="shared" si="13"/>
        <v>320</v>
      </c>
    </row>
    <row r="158" spans="1:9" ht="46.5">
      <c r="A158" s="9" t="s">
        <v>246</v>
      </c>
      <c r="B158" s="13" t="s">
        <v>11</v>
      </c>
      <c r="C158" s="13" t="s">
        <v>22</v>
      </c>
      <c r="D158" s="13" t="s">
        <v>28</v>
      </c>
      <c r="E158" s="14" t="s">
        <v>87</v>
      </c>
      <c r="F158" s="14"/>
      <c r="G158" s="18">
        <f>SUM(G159)</f>
        <v>274</v>
      </c>
      <c r="H158" s="18">
        <f t="shared" si="13"/>
        <v>300</v>
      </c>
      <c r="I158" s="18">
        <f t="shared" si="13"/>
        <v>320</v>
      </c>
    </row>
    <row r="159" spans="1:9" ht="30.75">
      <c r="A159" s="9" t="s">
        <v>263</v>
      </c>
      <c r="B159" s="13" t="s">
        <v>11</v>
      </c>
      <c r="C159" s="13" t="s">
        <v>22</v>
      </c>
      <c r="D159" s="13" t="s">
        <v>28</v>
      </c>
      <c r="E159" s="14" t="s">
        <v>262</v>
      </c>
      <c r="F159" s="14"/>
      <c r="G159" s="18">
        <f>SUM(G160)</f>
        <v>274</v>
      </c>
      <c r="H159" s="18">
        <f t="shared" si="13"/>
        <v>300</v>
      </c>
      <c r="I159" s="18">
        <f t="shared" si="13"/>
        <v>320</v>
      </c>
    </row>
    <row r="160" spans="1:9" ht="46.5">
      <c r="A160" s="9" t="s">
        <v>128</v>
      </c>
      <c r="B160" s="13" t="s">
        <v>11</v>
      </c>
      <c r="C160" s="13" t="s">
        <v>22</v>
      </c>
      <c r="D160" s="13" t="s">
        <v>28</v>
      </c>
      <c r="E160" s="14" t="s">
        <v>262</v>
      </c>
      <c r="F160" s="14">
        <v>244</v>
      </c>
      <c r="G160" s="18">
        <v>274</v>
      </c>
      <c r="H160" s="18">
        <v>300</v>
      </c>
      <c r="I160" s="18">
        <v>320</v>
      </c>
    </row>
    <row r="161" spans="1:9" ht="62.25">
      <c r="A161" s="22" t="s">
        <v>164</v>
      </c>
      <c r="B161" s="23" t="s">
        <v>165</v>
      </c>
      <c r="C161" s="23"/>
      <c r="D161" s="23"/>
      <c r="E161" s="23"/>
      <c r="F161" s="23"/>
      <c r="G161" s="25">
        <f>SUM(G162,G186,G197)</f>
        <v>17444.22</v>
      </c>
      <c r="H161" s="25">
        <f>SUM(H162,H186,H197)</f>
        <v>17455.44</v>
      </c>
      <c r="I161" s="25">
        <f>SUM(I162,I186,I197)</f>
        <v>17716.04</v>
      </c>
    </row>
    <row r="162" spans="1:9" ht="15">
      <c r="A162" s="8" t="s">
        <v>12</v>
      </c>
      <c r="B162" s="13" t="s">
        <v>165</v>
      </c>
      <c r="C162" s="13" t="s">
        <v>13</v>
      </c>
      <c r="D162" s="13"/>
      <c r="E162" s="13"/>
      <c r="F162" s="13"/>
      <c r="G162" s="26">
        <f>SUM(G163,G167,G174)</f>
        <v>4177.29</v>
      </c>
      <c r="H162" s="26">
        <f>SUM(H163,H167,H174)</f>
        <v>3947.29</v>
      </c>
      <c r="I162" s="26">
        <f>SUM(I163,I167,I174)</f>
        <v>3947.29</v>
      </c>
    </row>
    <row r="163" spans="1:9" ht="62.25">
      <c r="A163" s="9" t="s">
        <v>114</v>
      </c>
      <c r="B163" s="13" t="s">
        <v>165</v>
      </c>
      <c r="C163" s="13" t="s">
        <v>13</v>
      </c>
      <c r="D163" s="13" t="s">
        <v>17</v>
      </c>
      <c r="E163" s="13"/>
      <c r="F163" s="13"/>
      <c r="G163" s="26">
        <f>SUM(G164)</f>
        <v>100</v>
      </c>
      <c r="H163" s="26">
        <f aca="true" t="shared" si="14" ref="H163:I165">SUM(H164)</f>
        <v>100</v>
      </c>
      <c r="I163" s="26">
        <f t="shared" si="14"/>
        <v>100</v>
      </c>
    </row>
    <row r="164" spans="1:9" ht="30.75">
      <c r="A164" s="8" t="s">
        <v>110</v>
      </c>
      <c r="B164" s="13" t="s">
        <v>165</v>
      </c>
      <c r="C164" s="13" t="s">
        <v>13</v>
      </c>
      <c r="D164" s="13" t="s">
        <v>17</v>
      </c>
      <c r="E164" s="13" t="s">
        <v>75</v>
      </c>
      <c r="F164" s="13"/>
      <c r="G164" s="26">
        <f>SUM(G165)</f>
        <v>100</v>
      </c>
      <c r="H164" s="26">
        <f t="shared" si="14"/>
        <v>100</v>
      </c>
      <c r="I164" s="26">
        <f t="shared" si="14"/>
        <v>100</v>
      </c>
    </row>
    <row r="165" spans="1:9" ht="46.5">
      <c r="A165" s="8" t="s">
        <v>168</v>
      </c>
      <c r="B165" s="13" t="s">
        <v>165</v>
      </c>
      <c r="C165" s="13" t="s">
        <v>13</v>
      </c>
      <c r="D165" s="13" t="s">
        <v>17</v>
      </c>
      <c r="E165" s="13" t="s">
        <v>169</v>
      </c>
      <c r="F165" s="13"/>
      <c r="G165" s="26">
        <f>SUM(G166)</f>
        <v>100</v>
      </c>
      <c r="H165" s="26">
        <f t="shared" si="14"/>
        <v>100</v>
      </c>
      <c r="I165" s="26">
        <f t="shared" si="14"/>
        <v>100</v>
      </c>
    </row>
    <row r="166" spans="1:9" ht="15">
      <c r="A166" s="9" t="s">
        <v>166</v>
      </c>
      <c r="B166" s="13" t="s">
        <v>165</v>
      </c>
      <c r="C166" s="13" t="s">
        <v>13</v>
      </c>
      <c r="D166" s="13" t="s">
        <v>17</v>
      </c>
      <c r="E166" s="13" t="s">
        <v>169</v>
      </c>
      <c r="F166" s="13" t="s">
        <v>167</v>
      </c>
      <c r="G166" s="26">
        <v>100</v>
      </c>
      <c r="H166" s="26">
        <v>100</v>
      </c>
      <c r="I166" s="26">
        <v>100</v>
      </c>
    </row>
    <row r="167" spans="1:9" ht="46.5">
      <c r="A167" s="8" t="s">
        <v>170</v>
      </c>
      <c r="B167" s="13" t="s">
        <v>165</v>
      </c>
      <c r="C167" s="13" t="s">
        <v>13</v>
      </c>
      <c r="D167" s="13" t="s">
        <v>171</v>
      </c>
      <c r="E167" s="13"/>
      <c r="F167" s="13"/>
      <c r="G167" s="26">
        <f>SUM(G168)</f>
        <v>3841.1</v>
      </c>
      <c r="H167" s="26">
        <f>SUM(H168)</f>
        <v>3841.1</v>
      </c>
      <c r="I167" s="26">
        <f>SUM(I168)</f>
        <v>3841.1</v>
      </c>
    </row>
    <row r="168" spans="1:9" ht="30.75">
      <c r="A168" s="8" t="s">
        <v>110</v>
      </c>
      <c r="B168" s="13" t="s">
        <v>165</v>
      </c>
      <c r="C168" s="13" t="s">
        <v>13</v>
      </c>
      <c r="D168" s="13" t="s">
        <v>171</v>
      </c>
      <c r="E168" s="13" t="s">
        <v>75</v>
      </c>
      <c r="F168" s="14"/>
      <c r="G168" s="18">
        <f>SUM(G169:G173)</f>
        <v>3841.1</v>
      </c>
      <c r="H168" s="18">
        <f>SUM(H169:H173)</f>
        <v>3841.1</v>
      </c>
      <c r="I168" s="18">
        <f>SUM(I169:I173)</f>
        <v>3841.1</v>
      </c>
    </row>
    <row r="169" spans="1:9" ht="30.75">
      <c r="A169" s="8" t="s">
        <v>111</v>
      </c>
      <c r="B169" s="13" t="s">
        <v>165</v>
      </c>
      <c r="C169" s="13" t="s">
        <v>13</v>
      </c>
      <c r="D169" s="13" t="s">
        <v>171</v>
      </c>
      <c r="E169" s="13" t="s">
        <v>76</v>
      </c>
      <c r="F169" s="14">
        <v>121</v>
      </c>
      <c r="G169" s="18">
        <v>2691.6</v>
      </c>
      <c r="H169" s="18">
        <v>2691.6</v>
      </c>
      <c r="I169" s="18">
        <v>2691.6</v>
      </c>
    </row>
    <row r="170" spans="1:9" ht="62.25">
      <c r="A170" s="8" t="s">
        <v>108</v>
      </c>
      <c r="B170" s="13" t="s">
        <v>165</v>
      </c>
      <c r="C170" s="13" t="s">
        <v>13</v>
      </c>
      <c r="D170" s="13" t="s">
        <v>171</v>
      </c>
      <c r="E170" s="13" t="s">
        <v>76</v>
      </c>
      <c r="F170" s="14">
        <v>129</v>
      </c>
      <c r="G170" s="18">
        <v>812.5</v>
      </c>
      <c r="H170" s="18">
        <v>812.5</v>
      </c>
      <c r="I170" s="18">
        <v>812.5</v>
      </c>
    </row>
    <row r="171" spans="1:9" ht="30.75">
      <c r="A171" s="9" t="s">
        <v>129</v>
      </c>
      <c r="B171" s="13" t="s">
        <v>165</v>
      </c>
      <c r="C171" s="13" t="s">
        <v>13</v>
      </c>
      <c r="D171" s="13" t="s">
        <v>171</v>
      </c>
      <c r="E171" s="13" t="s">
        <v>76</v>
      </c>
      <c r="F171" s="14">
        <v>242</v>
      </c>
      <c r="G171" s="18">
        <v>226.3</v>
      </c>
      <c r="H171" s="18">
        <v>226.3</v>
      </c>
      <c r="I171" s="18">
        <v>226.3</v>
      </c>
    </row>
    <row r="172" spans="1:9" ht="46.5">
      <c r="A172" s="9" t="s">
        <v>128</v>
      </c>
      <c r="B172" s="13" t="s">
        <v>165</v>
      </c>
      <c r="C172" s="13" t="s">
        <v>13</v>
      </c>
      <c r="D172" s="13" t="s">
        <v>171</v>
      </c>
      <c r="E172" s="13" t="s">
        <v>76</v>
      </c>
      <c r="F172" s="14">
        <v>244</v>
      </c>
      <c r="G172" s="18">
        <v>60.7</v>
      </c>
      <c r="H172" s="18">
        <v>60.7</v>
      </c>
      <c r="I172" s="18">
        <v>60.7</v>
      </c>
    </row>
    <row r="173" spans="1:9" ht="15">
      <c r="A173" s="9" t="s">
        <v>130</v>
      </c>
      <c r="B173" s="13" t="s">
        <v>165</v>
      </c>
      <c r="C173" s="13" t="s">
        <v>13</v>
      </c>
      <c r="D173" s="13" t="s">
        <v>171</v>
      </c>
      <c r="E173" s="13" t="s">
        <v>76</v>
      </c>
      <c r="F173" s="14">
        <v>852</v>
      </c>
      <c r="G173" s="18">
        <v>50</v>
      </c>
      <c r="H173" s="18">
        <v>50</v>
      </c>
      <c r="I173" s="18">
        <v>50</v>
      </c>
    </row>
    <row r="174" spans="1:9" ht="15">
      <c r="A174" s="9" t="s">
        <v>115</v>
      </c>
      <c r="B174" s="13" t="s">
        <v>165</v>
      </c>
      <c r="C174" s="13" t="s">
        <v>13</v>
      </c>
      <c r="D174" s="13" t="s">
        <v>24</v>
      </c>
      <c r="E174" s="14"/>
      <c r="F174" s="14"/>
      <c r="G174" s="18">
        <f>SUM(G175,G182)</f>
        <v>236.19</v>
      </c>
      <c r="H174" s="18">
        <f>SUM(H175,H182)</f>
        <v>6.1899999999999995</v>
      </c>
      <c r="I174" s="18">
        <f>SUM(I175,I182)</f>
        <v>6.1899999999999995</v>
      </c>
    </row>
    <row r="175" spans="1:9" ht="15.75" customHeight="1">
      <c r="A175" s="8" t="s">
        <v>110</v>
      </c>
      <c r="B175" s="13" t="s">
        <v>165</v>
      </c>
      <c r="C175" s="13" t="s">
        <v>13</v>
      </c>
      <c r="D175" s="13" t="s">
        <v>24</v>
      </c>
      <c r="E175" s="14" t="s">
        <v>75</v>
      </c>
      <c r="F175" s="14"/>
      <c r="G175" s="18">
        <f>SUM(G176,G178)</f>
        <v>6.1899999999999995</v>
      </c>
      <c r="H175" s="18">
        <f>SUM(H176,H178)</f>
        <v>6.1899999999999995</v>
      </c>
      <c r="I175" s="18">
        <f>SUM(I176,I178)</f>
        <v>6.1899999999999995</v>
      </c>
    </row>
    <row r="176" spans="1:9" ht="46.5">
      <c r="A176" s="30" t="s">
        <v>347</v>
      </c>
      <c r="B176" s="31" t="s">
        <v>165</v>
      </c>
      <c r="C176" s="31" t="s">
        <v>13</v>
      </c>
      <c r="D176" s="31" t="s">
        <v>24</v>
      </c>
      <c r="E176" s="31" t="s">
        <v>267</v>
      </c>
      <c r="F176" s="31"/>
      <c r="G176" s="18">
        <f>SUM(G177)</f>
        <v>4.1</v>
      </c>
      <c r="H176" s="18">
        <f>SUM(H177)</f>
        <v>4.1</v>
      </c>
      <c r="I176" s="18">
        <f>SUM(I177)</f>
        <v>4.1</v>
      </c>
    </row>
    <row r="177" spans="1:9" ht="15.75" customHeight="1">
      <c r="A177" s="30" t="s">
        <v>265</v>
      </c>
      <c r="B177" s="31" t="s">
        <v>165</v>
      </c>
      <c r="C177" s="31" t="s">
        <v>13</v>
      </c>
      <c r="D177" s="31" t="s">
        <v>24</v>
      </c>
      <c r="E177" s="31" t="s">
        <v>267</v>
      </c>
      <c r="F177" s="31" t="s">
        <v>266</v>
      </c>
      <c r="G177" s="18">
        <v>4.1</v>
      </c>
      <c r="H177" s="18">
        <v>4.1</v>
      </c>
      <c r="I177" s="18">
        <v>4.1</v>
      </c>
    </row>
    <row r="178" spans="1:9" ht="62.25">
      <c r="A178" s="9" t="s">
        <v>348</v>
      </c>
      <c r="B178" s="13" t="s">
        <v>165</v>
      </c>
      <c r="C178" s="13" t="s">
        <v>13</v>
      </c>
      <c r="D178" s="13" t="s">
        <v>24</v>
      </c>
      <c r="E178" s="14" t="s">
        <v>264</v>
      </c>
      <c r="F178" s="14"/>
      <c r="G178" s="18">
        <f>SUM(G179:G181)</f>
        <v>2.09</v>
      </c>
      <c r="H178" s="18">
        <f>SUM(H179:H181)</f>
        <v>2.09</v>
      </c>
      <c r="I178" s="18">
        <f>SUM(I179:I181)</f>
        <v>2.09</v>
      </c>
    </row>
    <row r="179" spans="1:9" ht="30.75">
      <c r="A179" s="8" t="s">
        <v>111</v>
      </c>
      <c r="B179" s="13" t="s">
        <v>165</v>
      </c>
      <c r="C179" s="13" t="s">
        <v>13</v>
      </c>
      <c r="D179" s="13" t="s">
        <v>24</v>
      </c>
      <c r="E179" s="14" t="s">
        <v>264</v>
      </c>
      <c r="F179" s="14">
        <v>121</v>
      </c>
      <c r="G179" s="18">
        <v>1.5</v>
      </c>
      <c r="H179" s="18">
        <v>1.5</v>
      </c>
      <c r="I179" s="18">
        <v>1.5</v>
      </c>
    </row>
    <row r="180" spans="1:9" ht="62.25">
      <c r="A180" s="8" t="s">
        <v>108</v>
      </c>
      <c r="B180" s="13" t="s">
        <v>165</v>
      </c>
      <c r="C180" s="13" t="s">
        <v>13</v>
      </c>
      <c r="D180" s="13" t="s">
        <v>24</v>
      </c>
      <c r="E180" s="14" t="s">
        <v>264</v>
      </c>
      <c r="F180" s="14">
        <v>129</v>
      </c>
      <c r="G180" s="18">
        <v>0.4</v>
      </c>
      <c r="H180" s="18">
        <v>0.4</v>
      </c>
      <c r="I180" s="18">
        <v>0.4</v>
      </c>
    </row>
    <row r="181" spans="1:9" ht="46.5">
      <c r="A181" s="9" t="s">
        <v>128</v>
      </c>
      <c r="B181" s="13" t="s">
        <v>165</v>
      </c>
      <c r="C181" s="13" t="s">
        <v>13</v>
      </c>
      <c r="D181" s="13" t="s">
        <v>24</v>
      </c>
      <c r="E181" s="14" t="s">
        <v>264</v>
      </c>
      <c r="F181" s="14">
        <v>244</v>
      </c>
      <c r="G181" s="18">
        <v>0.19</v>
      </c>
      <c r="H181" s="18">
        <v>0.19</v>
      </c>
      <c r="I181" s="18">
        <v>0.19</v>
      </c>
    </row>
    <row r="182" spans="1:9" ht="78">
      <c r="A182" s="9" t="s">
        <v>178</v>
      </c>
      <c r="B182" s="13" t="s">
        <v>165</v>
      </c>
      <c r="C182" s="13" t="s">
        <v>13</v>
      </c>
      <c r="D182" s="13" t="s">
        <v>24</v>
      </c>
      <c r="E182" s="14" t="s">
        <v>172</v>
      </c>
      <c r="F182" s="14"/>
      <c r="G182" s="18">
        <f aca="true" t="shared" si="15" ref="G182:I183">SUM(G183)</f>
        <v>230</v>
      </c>
      <c r="H182" s="18">
        <f t="shared" si="15"/>
        <v>0</v>
      </c>
      <c r="I182" s="18">
        <f t="shared" si="15"/>
        <v>0</v>
      </c>
    </row>
    <row r="183" spans="1:9" ht="15">
      <c r="A183" s="9" t="s">
        <v>270</v>
      </c>
      <c r="B183" s="13" t="s">
        <v>165</v>
      </c>
      <c r="C183" s="13" t="s">
        <v>13</v>
      </c>
      <c r="D183" s="13" t="s">
        <v>24</v>
      </c>
      <c r="E183" s="14" t="s">
        <v>268</v>
      </c>
      <c r="F183" s="14"/>
      <c r="G183" s="18">
        <f t="shared" si="15"/>
        <v>230</v>
      </c>
      <c r="H183" s="18">
        <f t="shared" si="15"/>
        <v>0</v>
      </c>
      <c r="I183" s="18">
        <f t="shared" si="15"/>
        <v>0</v>
      </c>
    </row>
    <row r="184" spans="1:9" ht="30.75">
      <c r="A184" s="9" t="s">
        <v>129</v>
      </c>
      <c r="B184" s="13" t="s">
        <v>165</v>
      </c>
      <c r="C184" s="13" t="s">
        <v>13</v>
      </c>
      <c r="D184" s="13" t="s">
        <v>24</v>
      </c>
      <c r="E184" s="14" t="s">
        <v>268</v>
      </c>
      <c r="F184" s="14">
        <v>242</v>
      </c>
      <c r="G184" s="18">
        <v>230</v>
      </c>
      <c r="H184" s="18"/>
      <c r="I184" s="18"/>
    </row>
    <row r="185" spans="1:9" ht="46.5" hidden="1">
      <c r="A185" s="9" t="s">
        <v>128</v>
      </c>
      <c r="B185" s="13" t="s">
        <v>165</v>
      </c>
      <c r="C185" s="13" t="s">
        <v>13</v>
      </c>
      <c r="D185" s="13" t="s">
        <v>24</v>
      </c>
      <c r="E185" s="14" t="s">
        <v>172</v>
      </c>
      <c r="F185" s="14">
        <v>244</v>
      </c>
      <c r="G185" s="18"/>
      <c r="H185" s="18"/>
      <c r="I185" s="18"/>
    </row>
    <row r="186" spans="1:9" ht="15">
      <c r="A186" s="9" t="s">
        <v>118</v>
      </c>
      <c r="B186" s="13" t="s">
        <v>165</v>
      </c>
      <c r="C186" s="13" t="s">
        <v>17</v>
      </c>
      <c r="D186" s="13"/>
      <c r="E186" s="14"/>
      <c r="F186" s="14"/>
      <c r="G186" s="18">
        <f>SUM(G187,G191)</f>
        <v>2006.52</v>
      </c>
      <c r="H186" s="18">
        <f>SUM(H187,H191)</f>
        <v>1996.94</v>
      </c>
      <c r="I186" s="18">
        <f>SUM(I187,I191)</f>
        <v>1996.94</v>
      </c>
    </row>
    <row r="187" spans="1:9" ht="15">
      <c r="A187" s="9" t="s">
        <v>241</v>
      </c>
      <c r="B187" s="13" t="s">
        <v>165</v>
      </c>
      <c r="C187" s="13" t="s">
        <v>17</v>
      </c>
      <c r="D187" s="13" t="s">
        <v>171</v>
      </c>
      <c r="E187" s="14"/>
      <c r="F187" s="14"/>
      <c r="G187" s="18">
        <f>SUM(G188)</f>
        <v>156.52</v>
      </c>
      <c r="H187" s="18">
        <f aca="true" t="shared" si="16" ref="H187:I189">SUM(H188)</f>
        <v>146.94</v>
      </c>
      <c r="I187" s="18">
        <f t="shared" si="16"/>
        <v>146.94</v>
      </c>
    </row>
    <row r="188" spans="1:9" ht="15.75" customHeight="1">
      <c r="A188" s="8" t="s">
        <v>110</v>
      </c>
      <c r="B188" s="13" t="s">
        <v>165</v>
      </c>
      <c r="C188" s="13" t="s">
        <v>17</v>
      </c>
      <c r="D188" s="13" t="s">
        <v>171</v>
      </c>
      <c r="E188" s="14" t="s">
        <v>75</v>
      </c>
      <c r="F188" s="14"/>
      <c r="G188" s="18">
        <f>SUM(G189)</f>
        <v>156.52</v>
      </c>
      <c r="H188" s="18">
        <f t="shared" si="16"/>
        <v>146.94</v>
      </c>
      <c r="I188" s="18">
        <f t="shared" si="16"/>
        <v>146.94</v>
      </c>
    </row>
    <row r="189" spans="1:9" ht="46.5">
      <c r="A189" s="9" t="s">
        <v>242</v>
      </c>
      <c r="B189" s="13" t="s">
        <v>165</v>
      </c>
      <c r="C189" s="13" t="s">
        <v>17</v>
      </c>
      <c r="D189" s="13" t="s">
        <v>171</v>
      </c>
      <c r="E189" s="14" t="s">
        <v>269</v>
      </c>
      <c r="F189" s="14"/>
      <c r="G189" s="18">
        <f>SUM(G190)</f>
        <v>156.52</v>
      </c>
      <c r="H189" s="18">
        <f t="shared" si="16"/>
        <v>146.94</v>
      </c>
      <c r="I189" s="18">
        <f t="shared" si="16"/>
        <v>146.94</v>
      </c>
    </row>
    <row r="190" spans="1:9" ht="15">
      <c r="A190" s="9" t="s">
        <v>166</v>
      </c>
      <c r="B190" s="13" t="s">
        <v>165</v>
      </c>
      <c r="C190" s="13" t="s">
        <v>17</v>
      </c>
      <c r="D190" s="13" t="s">
        <v>171</v>
      </c>
      <c r="E190" s="14" t="s">
        <v>269</v>
      </c>
      <c r="F190" s="14">
        <v>540</v>
      </c>
      <c r="G190" s="18">
        <v>156.52</v>
      </c>
      <c r="H190" s="18">
        <v>146.94</v>
      </c>
      <c r="I190" s="18">
        <v>146.94</v>
      </c>
    </row>
    <row r="191" spans="1:9" ht="15">
      <c r="A191" s="9" t="s">
        <v>179</v>
      </c>
      <c r="B191" s="13" t="s">
        <v>165</v>
      </c>
      <c r="C191" s="13" t="s">
        <v>17</v>
      </c>
      <c r="D191" s="13" t="s">
        <v>27</v>
      </c>
      <c r="E191" s="14"/>
      <c r="F191" s="14"/>
      <c r="G191" s="18">
        <f>SUM(G192)</f>
        <v>1850</v>
      </c>
      <c r="H191" s="18">
        <f>SUM(H192)</f>
        <v>1850</v>
      </c>
      <c r="I191" s="18">
        <f>SUM(I192)</f>
        <v>1850</v>
      </c>
    </row>
    <row r="192" spans="1:9" ht="49.5" customHeight="1">
      <c r="A192" s="9" t="s">
        <v>271</v>
      </c>
      <c r="B192" s="13" t="s">
        <v>165</v>
      </c>
      <c r="C192" s="13" t="s">
        <v>17</v>
      </c>
      <c r="D192" s="13" t="s">
        <v>27</v>
      </c>
      <c r="E192" s="14" t="s">
        <v>174</v>
      </c>
      <c r="F192" s="14"/>
      <c r="G192" s="18">
        <f>SUM(G193,G195)</f>
        <v>1850</v>
      </c>
      <c r="H192" s="18">
        <f>SUM(H193,H195)</f>
        <v>1850</v>
      </c>
      <c r="I192" s="18">
        <f>SUM(I193,I195)</f>
        <v>1850</v>
      </c>
    </row>
    <row r="193" spans="1:9" ht="30.75" hidden="1">
      <c r="A193" s="9" t="s">
        <v>180</v>
      </c>
      <c r="B193" s="13" t="s">
        <v>165</v>
      </c>
      <c r="C193" s="13" t="s">
        <v>17</v>
      </c>
      <c r="D193" s="13" t="s">
        <v>27</v>
      </c>
      <c r="E193" s="14" t="s">
        <v>173</v>
      </c>
      <c r="F193" s="14"/>
      <c r="G193" s="18">
        <f>SUM(G194)</f>
        <v>0</v>
      </c>
      <c r="H193" s="18">
        <f>SUM(H194)</f>
        <v>0</v>
      </c>
      <c r="I193" s="18">
        <f>SUM(I194)</f>
        <v>0</v>
      </c>
    </row>
    <row r="194" spans="1:9" ht="62.25" hidden="1">
      <c r="A194" s="9" t="s">
        <v>181</v>
      </c>
      <c r="B194" s="13" t="s">
        <v>165</v>
      </c>
      <c r="C194" s="13" t="s">
        <v>17</v>
      </c>
      <c r="D194" s="13" t="s">
        <v>27</v>
      </c>
      <c r="E194" s="14" t="s">
        <v>173</v>
      </c>
      <c r="F194" s="14">
        <v>521</v>
      </c>
      <c r="G194" s="18"/>
      <c r="H194" s="18"/>
      <c r="I194" s="18"/>
    </row>
    <row r="195" spans="1:9" ht="30.75">
      <c r="A195" s="9" t="s">
        <v>182</v>
      </c>
      <c r="B195" s="13" t="s">
        <v>165</v>
      </c>
      <c r="C195" s="13" t="s">
        <v>17</v>
      </c>
      <c r="D195" s="13" t="s">
        <v>27</v>
      </c>
      <c r="E195" s="14" t="s">
        <v>175</v>
      </c>
      <c r="F195" s="14"/>
      <c r="G195" s="18">
        <f>SUM(G196)</f>
        <v>1850</v>
      </c>
      <c r="H195" s="18">
        <f>SUM(H196)</f>
        <v>1850</v>
      </c>
      <c r="I195" s="18">
        <f>SUM(I196)</f>
        <v>1850</v>
      </c>
    </row>
    <row r="196" spans="1:9" ht="15">
      <c r="A196" s="9" t="s">
        <v>166</v>
      </c>
      <c r="B196" s="13" t="s">
        <v>165</v>
      </c>
      <c r="C196" s="13" t="s">
        <v>17</v>
      </c>
      <c r="D196" s="13" t="s">
        <v>27</v>
      </c>
      <c r="E196" s="14" t="s">
        <v>175</v>
      </c>
      <c r="F196" s="14">
        <v>540</v>
      </c>
      <c r="G196" s="18">
        <v>1850</v>
      </c>
      <c r="H196" s="18">
        <v>1850</v>
      </c>
      <c r="I196" s="18">
        <v>1850</v>
      </c>
    </row>
    <row r="197" spans="1:9" ht="46.5">
      <c r="A197" s="9" t="s">
        <v>184</v>
      </c>
      <c r="B197" s="13" t="s">
        <v>165</v>
      </c>
      <c r="C197" s="13" t="s">
        <v>176</v>
      </c>
      <c r="D197" s="13"/>
      <c r="E197" s="14"/>
      <c r="F197" s="14"/>
      <c r="G197" s="18">
        <f>SUM(G198)</f>
        <v>11260.41</v>
      </c>
      <c r="H197" s="18">
        <f aca="true" t="shared" si="17" ref="H197:I200">SUM(H198)</f>
        <v>11511.21</v>
      </c>
      <c r="I197" s="18">
        <f t="shared" si="17"/>
        <v>11771.81</v>
      </c>
    </row>
    <row r="198" spans="1:9" ht="46.5">
      <c r="A198" s="9" t="s">
        <v>183</v>
      </c>
      <c r="B198" s="13" t="s">
        <v>165</v>
      </c>
      <c r="C198" s="13" t="s">
        <v>176</v>
      </c>
      <c r="D198" s="13" t="s">
        <v>13</v>
      </c>
      <c r="E198" s="14"/>
      <c r="F198" s="14"/>
      <c r="G198" s="18">
        <f>SUM(G199)</f>
        <v>11260.41</v>
      </c>
      <c r="H198" s="18">
        <f t="shared" si="17"/>
        <v>11511.21</v>
      </c>
      <c r="I198" s="18">
        <f t="shared" si="17"/>
        <v>11771.81</v>
      </c>
    </row>
    <row r="199" spans="1:9" ht="30.75">
      <c r="A199" s="8" t="s">
        <v>110</v>
      </c>
      <c r="B199" s="13" t="s">
        <v>165</v>
      </c>
      <c r="C199" s="13" t="s">
        <v>176</v>
      </c>
      <c r="D199" s="13" t="s">
        <v>13</v>
      </c>
      <c r="E199" s="13" t="s">
        <v>75</v>
      </c>
      <c r="F199" s="14"/>
      <c r="G199" s="18">
        <f>SUM(G200)</f>
        <v>11260.41</v>
      </c>
      <c r="H199" s="18">
        <f t="shared" si="17"/>
        <v>11511.21</v>
      </c>
      <c r="I199" s="18">
        <f t="shared" si="17"/>
        <v>11771.81</v>
      </c>
    </row>
    <row r="200" spans="1:9" ht="46.5">
      <c r="A200" s="9" t="s">
        <v>186</v>
      </c>
      <c r="B200" s="13" t="s">
        <v>165</v>
      </c>
      <c r="C200" s="13" t="s">
        <v>176</v>
      </c>
      <c r="D200" s="13" t="s">
        <v>13</v>
      </c>
      <c r="E200" s="14" t="s">
        <v>177</v>
      </c>
      <c r="F200" s="14"/>
      <c r="G200" s="18">
        <f>SUM(G201)</f>
        <v>11260.41</v>
      </c>
      <c r="H200" s="18">
        <f t="shared" si="17"/>
        <v>11511.21</v>
      </c>
      <c r="I200" s="18">
        <f t="shared" si="17"/>
        <v>11771.81</v>
      </c>
    </row>
    <row r="201" spans="1:9" ht="30.75">
      <c r="A201" s="9" t="s">
        <v>185</v>
      </c>
      <c r="B201" s="13" t="s">
        <v>165</v>
      </c>
      <c r="C201" s="13" t="s">
        <v>176</v>
      </c>
      <c r="D201" s="13" t="s">
        <v>13</v>
      </c>
      <c r="E201" s="14" t="s">
        <v>177</v>
      </c>
      <c r="F201" s="14">
        <v>511</v>
      </c>
      <c r="G201" s="18">
        <v>11260.41</v>
      </c>
      <c r="H201" s="18">
        <f>6513.3-2.09+5000</f>
        <v>11511.21</v>
      </c>
      <c r="I201" s="18">
        <f>6773.9-2.09+5000</f>
        <v>11771.81</v>
      </c>
    </row>
    <row r="202" spans="1:9" ht="62.25">
      <c r="A202" s="22" t="s">
        <v>187</v>
      </c>
      <c r="B202" s="23" t="s">
        <v>188</v>
      </c>
      <c r="C202" s="23"/>
      <c r="D202" s="23"/>
      <c r="E202" s="23"/>
      <c r="F202" s="23"/>
      <c r="G202" s="27">
        <f>SUM(G203)</f>
        <v>1745.6</v>
      </c>
      <c r="H202" s="27">
        <f aca="true" t="shared" si="18" ref="H202:I204">SUM(H203)</f>
        <v>2147.6</v>
      </c>
      <c r="I202" s="27">
        <f t="shared" si="18"/>
        <v>2354.6</v>
      </c>
    </row>
    <row r="203" spans="1:9" ht="15">
      <c r="A203" s="8" t="s">
        <v>12</v>
      </c>
      <c r="B203" s="13" t="s">
        <v>188</v>
      </c>
      <c r="C203" s="13" t="s">
        <v>13</v>
      </c>
      <c r="D203" s="13"/>
      <c r="E203" s="13"/>
      <c r="F203" s="13"/>
      <c r="G203" s="28">
        <f>SUM(G204)</f>
        <v>1745.6</v>
      </c>
      <c r="H203" s="28">
        <f t="shared" si="18"/>
        <v>2147.6</v>
      </c>
      <c r="I203" s="28">
        <f t="shared" si="18"/>
        <v>2354.6</v>
      </c>
    </row>
    <row r="204" spans="1:9" ht="15">
      <c r="A204" s="8" t="s">
        <v>115</v>
      </c>
      <c r="B204" s="13" t="s">
        <v>188</v>
      </c>
      <c r="C204" s="13" t="s">
        <v>13</v>
      </c>
      <c r="D204" s="13" t="s">
        <v>24</v>
      </c>
      <c r="E204" s="13"/>
      <c r="F204" s="13"/>
      <c r="G204" s="28">
        <f>SUM(G205)</f>
        <v>1745.6</v>
      </c>
      <c r="H204" s="28">
        <f t="shared" si="18"/>
        <v>2147.6</v>
      </c>
      <c r="I204" s="28">
        <f t="shared" si="18"/>
        <v>2354.6</v>
      </c>
    </row>
    <row r="205" spans="1:9" ht="30.75">
      <c r="A205" s="8" t="s">
        <v>110</v>
      </c>
      <c r="B205" s="13" t="s">
        <v>188</v>
      </c>
      <c r="C205" s="13" t="s">
        <v>13</v>
      </c>
      <c r="D205" s="13" t="s">
        <v>24</v>
      </c>
      <c r="E205" s="13" t="s">
        <v>75</v>
      </c>
      <c r="F205" s="14"/>
      <c r="G205" s="18">
        <f>SUM(G206,G214)</f>
        <v>1745.6</v>
      </c>
      <c r="H205" s="18">
        <f>SUM(H206,H214)</f>
        <v>2147.6</v>
      </c>
      <c r="I205" s="18">
        <f>SUM(I206,I214)</f>
        <v>2354.6</v>
      </c>
    </row>
    <row r="206" spans="1:9" ht="30.75">
      <c r="A206" s="8" t="s">
        <v>111</v>
      </c>
      <c r="B206" s="13" t="s">
        <v>188</v>
      </c>
      <c r="C206" s="13" t="s">
        <v>13</v>
      </c>
      <c r="D206" s="13" t="s">
        <v>24</v>
      </c>
      <c r="E206" s="13" t="s">
        <v>76</v>
      </c>
      <c r="F206" s="13"/>
      <c r="G206" s="17">
        <f>SUM(G207:G213)</f>
        <v>1524.6</v>
      </c>
      <c r="H206" s="17">
        <f>SUM(H207:H213)</f>
        <v>1524.6</v>
      </c>
      <c r="I206" s="17">
        <f>SUM(I207:I213)</f>
        <v>1524.6</v>
      </c>
    </row>
    <row r="207" spans="1:9" ht="30.75">
      <c r="A207" s="8" t="s">
        <v>106</v>
      </c>
      <c r="B207" s="13" t="s">
        <v>188</v>
      </c>
      <c r="C207" s="13" t="s">
        <v>13</v>
      </c>
      <c r="D207" s="13" t="s">
        <v>24</v>
      </c>
      <c r="E207" s="13" t="s">
        <v>76</v>
      </c>
      <c r="F207" s="13" t="s">
        <v>16</v>
      </c>
      <c r="G207" s="17">
        <v>1077.3</v>
      </c>
      <c r="H207" s="17">
        <v>1077.3</v>
      </c>
      <c r="I207" s="17">
        <v>1077.3</v>
      </c>
    </row>
    <row r="208" spans="1:9" ht="46.5" hidden="1">
      <c r="A208" s="8" t="s">
        <v>107</v>
      </c>
      <c r="B208" s="13" t="s">
        <v>188</v>
      </c>
      <c r="C208" s="13" t="s">
        <v>13</v>
      </c>
      <c r="D208" s="13" t="s">
        <v>24</v>
      </c>
      <c r="E208" s="13" t="s">
        <v>76</v>
      </c>
      <c r="F208" s="13" t="s">
        <v>18</v>
      </c>
      <c r="G208" s="17"/>
      <c r="H208" s="17"/>
      <c r="I208" s="17"/>
    </row>
    <row r="209" spans="1:9" ht="62.25">
      <c r="A209" s="8" t="s">
        <v>108</v>
      </c>
      <c r="B209" s="13" t="s">
        <v>188</v>
      </c>
      <c r="C209" s="13" t="s">
        <v>13</v>
      </c>
      <c r="D209" s="13" t="s">
        <v>24</v>
      </c>
      <c r="E209" s="13" t="s">
        <v>76</v>
      </c>
      <c r="F209" s="13" t="s">
        <v>109</v>
      </c>
      <c r="G209" s="17">
        <v>325.3</v>
      </c>
      <c r="H209" s="17">
        <v>325.3</v>
      </c>
      <c r="I209" s="17">
        <v>325.3</v>
      </c>
    </row>
    <row r="210" spans="1:9" ht="30.75">
      <c r="A210" s="9" t="s">
        <v>129</v>
      </c>
      <c r="B210" s="13" t="s">
        <v>188</v>
      </c>
      <c r="C210" s="13" t="s">
        <v>13</v>
      </c>
      <c r="D210" s="13" t="s">
        <v>24</v>
      </c>
      <c r="E210" s="13" t="s">
        <v>76</v>
      </c>
      <c r="F210" s="13" t="s">
        <v>19</v>
      </c>
      <c r="G210" s="17">
        <v>72</v>
      </c>
      <c r="H210" s="17">
        <v>72</v>
      </c>
      <c r="I210" s="17">
        <v>72</v>
      </c>
    </row>
    <row r="211" spans="1:9" ht="46.5">
      <c r="A211" s="9" t="s">
        <v>128</v>
      </c>
      <c r="B211" s="13" t="s">
        <v>188</v>
      </c>
      <c r="C211" s="13" t="s">
        <v>13</v>
      </c>
      <c r="D211" s="13" t="s">
        <v>24</v>
      </c>
      <c r="E211" s="13" t="s">
        <v>76</v>
      </c>
      <c r="F211" s="13" t="s">
        <v>20</v>
      </c>
      <c r="G211" s="17">
        <v>35</v>
      </c>
      <c r="H211" s="17">
        <v>35</v>
      </c>
      <c r="I211" s="17">
        <v>35</v>
      </c>
    </row>
    <row r="212" spans="1:9" ht="15">
      <c r="A212" s="9" t="s">
        <v>130</v>
      </c>
      <c r="B212" s="13" t="s">
        <v>188</v>
      </c>
      <c r="C212" s="13" t="s">
        <v>13</v>
      </c>
      <c r="D212" s="13" t="s">
        <v>24</v>
      </c>
      <c r="E212" s="13" t="s">
        <v>76</v>
      </c>
      <c r="F212" s="13" t="s">
        <v>21</v>
      </c>
      <c r="G212" s="17">
        <v>5</v>
      </c>
      <c r="H212" s="17">
        <v>5</v>
      </c>
      <c r="I212" s="17">
        <v>5</v>
      </c>
    </row>
    <row r="213" spans="1:9" ht="15">
      <c r="A213" s="9" t="s">
        <v>250</v>
      </c>
      <c r="B213" s="13" t="s">
        <v>188</v>
      </c>
      <c r="C213" s="13" t="s">
        <v>13</v>
      </c>
      <c r="D213" s="13" t="s">
        <v>24</v>
      </c>
      <c r="E213" s="13" t="s">
        <v>76</v>
      </c>
      <c r="F213" s="13" t="s">
        <v>248</v>
      </c>
      <c r="G213" s="17">
        <v>10</v>
      </c>
      <c r="H213" s="17">
        <v>10</v>
      </c>
      <c r="I213" s="17">
        <v>10</v>
      </c>
    </row>
    <row r="214" spans="1:9" ht="46.5">
      <c r="A214" s="9" t="s">
        <v>189</v>
      </c>
      <c r="B214" s="13" t="s">
        <v>188</v>
      </c>
      <c r="C214" s="13" t="s">
        <v>13</v>
      </c>
      <c r="D214" s="13" t="s">
        <v>24</v>
      </c>
      <c r="E214" s="14" t="s">
        <v>190</v>
      </c>
      <c r="F214" s="14"/>
      <c r="G214" s="18">
        <f>SUM(G215:G217)</f>
        <v>221</v>
      </c>
      <c r="H214" s="18">
        <f>SUM(H215:H217)</f>
        <v>623</v>
      </c>
      <c r="I214" s="18">
        <f>SUM(I215:I217)</f>
        <v>830</v>
      </c>
    </row>
    <row r="215" spans="1:9" ht="46.5">
      <c r="A215" s="9" t="s">
        <v>128</v>
      </c>
      <c r="B215" s="13" t="s">
        <v>188</v>
      </c>
      <c r="C215" s="13" t="s">
        <v>13</v>
      </c>
      <c r="D215" s="13" t="s">
        <v>24</v>
      </c>
      <c r="E215" s="14" t="s">
        <v>190</v>
      </c>
      <c r="F215" s="14">
        <v>244</v>
      </c>
      <c r="G215" s="18">
        <v>201</v>
      </c>
      <c r="H215" s="18">
        <v>603</v>
      </c>
      <c r="I215" s="18">
        <v>800</v>
      </c>
    </row>
    <row r="216" spans="1:9" ht="15">
      <c r="A216" s="9" t="s">
        <v>130</v>
      </c>
      <c r="B216" s="13" t="s">
        <v>188</v>
      </c>
      <c r="C216" s="13" t="s">
        <v>13</v>
      </c>
      <c r="D216" s="13" t="s">
        <v>24</v>
      </c>
      <c r="E216" s="14" t="s">
        <v>190</v>
      </c>
      <c r="F216" s="14">
        <v>852</v>
      </c>
      <c r="G216" s="18">
        <v>5</v>
      </c>
      <c r="H216" s="18">
        <v>5</v>
      </c>
      <c r="I216" s="18">
        <v>10</v>
      </c>
    </row>
    <row r="217" spans="1:9" ht="15">
      <c r="A217" s="9" t="s">
        <v>250</v>
      </c>
      <c r="B217" s="13" t="s">
        <v>188</v>
      </c>
      <c r="C217" s="13" t="s">
        <v>13</v>
      </c>
      <c r="D217" s="13" t="s">
        <v>24</v>
      </c>
      <c r="E217" s="14" t="s">
        <v>190</v>
      </c>
      <c r="F217" s="14">
        <v>853</v>
      </c>
      <c r="G217" s="18">
        <v>15</v>
      </c>
      <c r="H217" s="18">
        <v>15</v>
      </c>
      <c r="I217" s="18">
        <v>20</v>
      </c>
    </row>
    <row r="218" spans="1:9" ht="46.5">
      <c r="A218" s="22" t="s">
        <v>191</v>
      </c>
      <c r="B218" s="23" t="s">
        <v>192</v>
      </c>
      <c r="C218" s="23"/>
      <c r="D218" s="23"/>
      <c r="E218" s="23"/>
      <c r="F218" s="23"/>
      <c r="G218" s="27">
        <f>SUM(G219,G229,G234,G273)</f>
        <v>32033.8</v>
      </c>
      <c r="H218" s="27">
        <f>SUM(H219,H229,H234,H273)</f>
        <v>37094.100000000006</v>
      </c>
      <c r="I218" s="27">
        <f>SUM(I219,I229,I234,I273)</f>
        <v>31748.1</v>
      </c>
    </row>
    <row r="219" spans="1:9" ht="15">
      <c r="A219" s="8" t="s">
        <v>12</v>
      </c>
      <c r="B219" s="13" t="s">
        <v>192</v>
      </c>
      <c r="C219" s="13" t="s">
        <v>13</v>
      </c>
      <c r="D219" s="13"/>
      <c r="E219" s="13"/>
      <c r="F219" s="13"/>
      <c r="G219" s="28">
        <f>SUM(G220)</f>
        <v>4748</v>
      </c>
      <c r="H219" s="28">
        <f aca="true" t="shared" si="19" ref="H219:I221">SUM(H220)</f>
        <v>4748</v>
      </c>
      <c r="I219" s="28">
        <f t="shared" si="19"/>
        <v>4748</v>
      </c>
    </row>
    <row r="220" spans="1:9" ht="15">
      <c r="A220" s="8" t="s">
        <v>115</v>
      </c>
      <c r="B220" s="13" t="s">
        <v>192</v>
      </c>
      <c r="C220" s="13" t="s">
        <v>13</v>
      </c>
      <c r="D220" s="13" t="s">
        <v>24</v>
      </c>
      <c r="E220" s="13"/>
      <c r="F220" s="13"/>
      <c r="G220" s="28">
        <f>SUM(G221)</f>
        <v>4748</v>
      </c>
      <c r="H220" s="28">
        <f t="shared" si="19"/>
        <v>4748</v>
      </c>
      <c r="I220" s="28">
        <f t="shared" si="19"/>
        <v>4748</v>
      </c>
    </row>
    <row r="221" spans="1:9" ht="30.75">
      <c r="A221" s="8" t="s">
        <v>110</v>
      </c>
      <c r="B221" s="13" t="s">
        <v>192</v>
      </c>
      <c r="C221" s="13" t="s">
        <v>13</v>
      </c>
      <c r="D221" s="13" t="s">
        <v>24</v>
      </c>
      <c r="E221" s="13" t="s">
        <v>75</v>
      </c>
      <c r="F221" s="14"/>
      <c r="G221" s="18">
        <f>SUM(G222)</f>
        <v>4748</v>
      </c>
      <c r="H221" s="18">
        <f t="shared" si="19"/>
        <v>4748</v>
      </c>
      <c r="I221" s="18">
        <f t="shared" si="19"/>
        <v>4748</v>
      </c>
    </row>
    <row r="222" spans="1:9" ht="30.75">
      <c r="A222" s="9" t="s">
        <v>132</v>
      </c>
      <c r="B222" s="13" t="s">
        <v>192</v>
      </c>
      <c r="C222" s="13" t="s">
        <v>13</v>
      </c>
      <c r="D222" s="13" t="s">
        <v>24</v>
      </c>
      <c r="E222" s="14" t="s">
        <v>79</v>
      </c>
      <c r="F222" s="14"/>
      <c r="G222" s="18">
        <f>SUM(G223:G228)</f>
        <v>4748</v>
      </c>
      <c r="H222" s="18">
        <f>SUM(H223:H228)</f>
        <v>4748</v>
      </c>
      <c r="I222" s="18">
        <f>SUM(I223:I228)</f>
        <v>4748</v>
      </c>
    </row>
    <row r="223" spans="1:9" ht="15">
      <c r="A223" s="8" t="s">
        <v>133</v>
      </c>
      <c r="B223" s="13" t="s">
        <v>192</v>
      </c>
      <c r="C223" s="13" t="s">
        <v>13</v>
      </c>
      <c r="D223" s="13" t="s">
        <v>24</v>
      </c>
      <c r="E223" s="14" t="s">
        <v>79</v>
      </c>
      <c r="F223" s="14">
        <v>111</v>
      </c>
      <c r="G223" s="18">
        <v>3543.2</v>
      </c>
      <c r="H223" s="18">
        <v>3543.2</v>
      </c>
      <c r="I223" s="18">
        <v>3543.2</v>
      </c>
    </row>
    <row r="224" spans="1:9" ht="62.25">
      <c r="A224" s="8" t="s">
        <v>137</v>
      </c>
      <c r="B224" s="13" t="s">
        <v>192</v>
      </c>
      <c r="C224" s="13" t="s">
        <v>13</v>
      </c>
      <c r="D224" s="13" t="s">
        <v>24</v>
      </c>
      <c r="E224" s="14" t="s">
        <v>79</v>
      </c>
      <c r="F224" s="14">
        <v>119</v>
      </c>
      <c r="G224" s="18">
        <v>1070</v>
      </c>
      <c r="H224" s="18">
        <v>1070</v>
      </c>
      <c r="I224" s="18">
        <v>1070</v>
      </c>
    </row>
    <row r="225" spans="1:9" ht="30.75">
      <c r="A225" s="9" t="s">
        <v>129</v>
      </c>
      <c r="B225" s="13" t="s">
        <v>192</v>
      </c>
      <c r="C225" s="13" t="s">
        <v>13</v>
      </c>
      <c r="D225" s="13" t="s">
        <v>24</v>
      </c>
      <c r="E225" s="14" t="s">
        <v>79</v>
      </c>
      <c r="F225" s="14">
        <v>242</v>
      </c>
      <c r="G225" s="18">
        <v>4</v>
      </c>
      <c r="H225" s="18">
        <v>4</v>
      </c>
      <c r="I225" s="18">
        <v>4</v>
      </c>
    </row>
    <row r="226" spans="1:9" ht="46.5">
      <c r="A226" s="9" t="s">
        <v>128</v>
      </c>
      <c r="B226" s="13" t="s">
        <v>192</v>
      </c>
      <c r="C226" s="13" t="s">
        <v>13</v>
      </c>
      <c r="D226" s="13" t="s">
        <v>24</v>
      </c>
      <c r="E226" s="14" t="s">
        <v>79</v>
      </c>
      <c r="F226" s="14">
        <v>244</v>
      </c>
      <c r="G226" s="18">
        <v>106</v>
      </c>
      <c r="H226" s="18">
        <v>106</v>
      </c>
      <c r="I226" s="18">
        <v>106</v>
      </c>
    </row>
    <row r="227" spans="1:9" ht="15">
      <c r="A227" s="9" t="s">
        <v>130</v>
      </c>
      <c r="B227" s="13" t="s">
        <v>192</v>
      </c>
      <c r="C227" s="13" t="s">
        <v>13</v>
      </c>
      <c r="D227" s="13" t="s">
        <v>24</v>
      </c>
      <c r="E227" s="14" t="s">
        <v>79</v>
      </c>
      <c r="F227" s="14">
        <v>852</v>
      </c>
      <c r="G227" s="18">
        <v>4.8</v>
      </c>
      <c r="H227" s="18">
        <v>4.8</v>
      </c>
      <c r="I227" s="18">
        <v>4.8</v>
      </c>
    </row>
    <row r="228" spans="1:9" ht="15">
      <c r="A228" s="9" t="s">
        <v>250</v>
      </c>
      <c r="B228" s="13" t="s">
        <v>192</v>
      </c>
      <c r="C228" s="13" t="s">
        <v>13</v>
      </c>
      <c r="D228" s="13" t="s">
        <v>24</v>
      </c>
      <c r="E228" s="14" t="s">
        <v>79</v>
      </c>
      <c r="F228" s="14">
        <v>853</v>
      </c>
      <c r="G228" s="18">
        <v>20</v>
      </c>
      <c r="H228" s="18">
        <v>20</v>
      </c>
      <c r="I228" s="18">
        <v>20</v>
      </c>
    </row>
    <row r="229" spans="1:9" ht="15">
      <c r="A229" s="9" t="s">
        <v>113</v>
      </c>
      <c r="B229" s="13" t="s">
        <v>192</v>
      </c>
      <c r="C229" s="13" t="s">
        <v>29</v>
      </c>
      <c r="D229" s="13"/>
      <c r="E229" s="14"/>
      <c r="F229" s="14"/>
      <c r="G229" s="18">
        <f>SUM(G230)</f>
        <v>3375.4</v>
      </c>
      <c r="H229" s="18">
        <f aca="true" t="shared" si="20" ref="H229:I232">SUM(H230)</f>
        <v>3375.4</v>
      </c>
      <c r="I229" s="18">
        <f t="shared" si="20"/>
        <v>3375.4</v>
      </c>
    </row>
    <row r="230" spans="1:9" ht="15">
      <c r="A230" s="9" t="s">
        <v>193</v>
      </c>
      <c r="B230" s="13" t="s">
        <v>192</v>
      </c>
      <c r="C230" s="13" t="s">
        <v>29</v>
      </c>
      <c r="D230" s="13" t="s">
        <v>15</v>
      </c>
      <c r="E230" s="14"/>
      <c r="F230" s="14"/>
      <c r="G230" s="18">
        <f>SUM(G231)</f>
        <v>3375.4</v>
      </c>
      <c r="H230" s="18">
        <f t="shared" si="20"/>
        <v>3375.4</v>
      </c>
      <c r="I230" s="18">
        <f t="shared" si="20"/>
        <v>3375.4</v>
      </c>
    </row>
    <row r="231" spans="1:9" ht="30.75">
      <c r="A231" s="8" t="s">
        <v>110</v>
      </c>
      <c r="B231" s="13" t="s">
        <v>192</v>
      </c>
      <c r="C231" s="13" t="s">
        <v>29</v>
      </c>
      <c r="D231" s="13" t="s">
        <v>15</v>
      </c>
      <c r="E231" s="13" t="s">
        <v>75</v>
      </c>
      <c r="F231" s="14"/>
      <c r="G231" s="18">
        <f>SUM(G232)</f>
        <v>3375.4</v>
      </c>
      <c r="H231" s="18">
        <f t="shared" si="20"/>
        <v>3375.4</v>
      </c>
      <c r="I231" s="18">
        <f t="shared" si="20"/>
        <v>3375.4</v>
      </c>
    </row>
    <row r="232" spans="1:9" ht="15">
      <c r="A232" s="9" t="s">
        <v>195</v>
      </c>
      <c r="B232" s="13" t="s">
        <v>192</v>
      </c>
      <c r="C232" s="13" t="s">
        <v>29</v>
      </c>
      <c r="D232" s="13" t="s">
        <v>15</v>
      </c>
      <c r="E232" s="14" t="s">
        <v>194</v>
      </c>
      <c r="F232" s="14"/>
      <c r="G232" s="18">
        <f>SUM(G233)</f>
        <v>3375.4</v>
      </c>
      <c r="H232" s="18">
        <f t="shared" si="20"/>
        <v>3375.4</v>
      </c>
      <c r="I232" s="18">
        <f t="shared" si="20"/>
        <v>3375.4</v>
      </c>
    </row>
    <row r="233" spans="1:9" ht="65.25" customHeight="1">
      <c r="A233" s="9" t="s">
        <v>147</v>
      </c>
      <c r="B233" s="13" t="s">
        <v>192</v>
      </c>
      <c r="C233" s="13" t="s">
        <v>29</v>
      </c>
      <c r="D233" s="13" t="s">
        <v>15</v>
      </c>
      <c r="E233" s="14" t="s">
        <v>194</v>
      </c>
      <c r="F233" s="14">
        <v>611</v>
      </c>
      <c r="G233" s="18">
        <v>3375.4</v>
      </c>
      <c r="H233" s="18">
        <v>3375.4</v>
      </c>
      <c r="I233" s="18">
        <v>3375.4</v>
      </c>
    </row>
    <row r="234" spans="1:9" ht="15">
      <c r="A234" s="9" t="s">
        <v>197</v>
      </c>
      <c r="B234" s="13" t="s">
        <v>192</v>
      </c>
      <c r="C234" s="13" t="s">
        <v>196</v>
      </c>
      <c r="D234" s="13"/>
      <c r="E234" s="14"/>
      <c r="F234" s="14"/>
      <c r="G234" s="18">
        <f>SUM(G235,G261)</f>
        <v>23774.699999999997</v>
      </c>
      <c r="H234" s="18">
        <f>SUM(H235,H261)</f>
        <v>28970.700000000004</v>
      </c>
      <c r="I234" s="18">
        <f>SUM(I235,I261)</f>
        <v>23624.699999999997</v>
      </c>
    </row>
    <row r="235" spans="1:9" ht="15">
      <c r="A235" s="9" t="s">
        <v>198</v>
      </c>
      <c r="B235" s="13" t="s">
        <v>192</v>
      </c>
      <c r="C235" s="13" t="s">
        <v>196</v>
      </c>
      <c r="D235" s="13" t="s">
        <v>13</v>
      </c>
      <c r="E235" s="14"/>
      <c r="F235" s="14"/>
      <c r="G235" s="18">
        <f>SUM(G236,G251,G256)</f>
        <v>21585.3</v>
      </c>
      <c r="H235" s="18">
        <f>SUM(H236,H251,H256)</f>
        <v>26781.300000000003</v>
      </c>
      <c r="I235" s="18">
        <f>SUM(I236,I251,I256)</f>
        <v>21435.3</v>
      </c>
    </row>
    <row r="236" spans="1:9" ht="30.75">
      <c r="A236" s="8" t="s">
        <v>110</v>
      </c>
      <c r="B236" s="13" t="s">
        <v>192</v>
      </c>
      <c r="C236" s="13" t="s">
        <v>196</v>
      </c>
      <c r="D236" s="13" t="s">
        <v>13</v>
      </c>
      <c r="E236" s="13" t="s">
        <v>75</v>
      </c>
      <c r="F236" s="14"/>
      <c r="G236" s="18">
        <f>SUM(G237,G245)</f>
        <v>21418.7</v>
      </c>
      <c r="H236" s="18">
        <f>SUM(H237,H245)</f>
        <v>21418.7</v>
      </c>
      <c r="I236" s="18">
        <f>SUM(I237,I245)</f>
        <v>21418.7</v>
      </c>
    </row>
    <row r="237" spans="1:9" ht="30.75">
      <c r="A237" s="9" t="s">
        <v>200</v>
      </c>
      <c r="B237" s="13" t="s">
        <v>192</v>
      </c>
      <c r="C237" s="13" t="s">
        <v>196</v>
      </c>
      <c r="D237" s="13" t="s">
        <v>13</v>
      </c>
      <c r="E237" s="14" t="s">
        <v>199</v>
      </c>
      <c r="F237" s="14"/>
      <c r="G237" s="18">
        <f>SUM(G238:G244)</f>
        <v>14267.2</v>
      </c>
      <c r="H237" s="18">
        <f>SUM(H238:H244)</f>
        <v>14267.2</v>
      </c>
      <c r="I237" s="18">
        <f>SUM(I238:I244)</f>
        <v>14267.2</v>
      </c>
    </row>
    <row r="238" spans="1:9" ht="15">
      <c r="A238" s="8" t="s">
        <v>133</v>
      </c>
      <c r="B238" s="13" t="s">
        <v>192</v>
      </c>
      <c r="C238" s="13" t="s">
        <v>196</v>
      </c>
      <c r="D238" s="13" t="s">
        <v>13</v>
      </c>
      <c r="E238" s="14" t="s">
        <v>199</v>
      </c>
      <c r="F238" s="14">
        <v>111</v>
      </c>
      <c r="G238" s="18">
        <v>4956.5</v>
      </c>
      <c r="H238" s="18">
        <v>4956.5</v>
      </c>
      <c r="I238" s="18">
        <v>4956.5</v>
      </c>
    </row>
    <row r="239" spans="1:9" ht="62.25">
      <c r="A239" s="8" t="s">
        <v>137</v>
      </c>
      <c r="B239" s="13" t="s">
        <v>192</v>
      </c>
      <c r="C239" s="13" t="s">
        <v>196</v>
      </c>
      <c r="D239" s="13" t="s">
        <v>13</v>
      </c>
      <c r="E239" s="14" t="s">
        <v>199</v>
      </c>
      <c r="F239" s="14">
        <v>119</v>
      </c>
      <c r="G239" s="18">
        <v>1496.9</v>
      </c>
      <c r="H239" s="18">
        <v>1496.9</v>
      </c>
      <c r="I239" s="18">
        <v>1496.9</v>
      </c>
    </row>
    <row r="240" spans="1:9" ht="30.75">
      <c r="A240" s="9" t="s">
        <v>129</v>
      </c>
      <c r="B240" s="13" t="s">
        <v>192</v>
      </c>
      <c r="C240" s="13" t="s">
        <v>196</v>
      </c>
      <c r="D240" s="13" t="s">
        <v>13</v>
      </c>
      <c r="E240" s="14" t="s">
        <v>199</v>
      </c>
      <c r="F240" s="14">
        <v>242</v>
      </c>
      <c r="G240" s="18">
        <v>9</v>
      </c>
      <c r="H240" s="18">
        <v>9</v>
      </c>
      <c r="I240" s="18">
        <v>9</v>
      </c>
    </row>
    <row r="241" spans="1:9" ht="46.5">
      <c r="A241" s="9" t="s">
        <v>128</v>
      </c>
      <c r="B241" s="13" t="s">
        <v>192</v>
      </c>
      <c r="C241" s="13" t="s">
        <v>196</v>
      </c>
      <c r="D241" s="13" t="s">
        <v>13</v>
      </c>
      <c r="E241" s="14" t="s">
        <v>199</v>
      </c>
      <c r="F241" s="14">
        <v>244</v>
      </c>
      <c r="G241" s="18">
        <v>1003</v>
      </c>
      <c r="H241" s="18">
        <v>1003</v>
      </c>
      <c r="I241" s="18">
        <v>1003</v>
      </c>
    </row>
    <row r="242" spans="1:9" ht="46.5" hidden="1">
      <c r="A242" s="9" t="s">
        <v>160</v>
      </c>
      <c r="B242" s="13" t="s">
        <v>192</v>
      </c>
      <c r="C242" s="13" t="s">
        <v>196</v>
      </c>
      <c r="D242" s="13" t="s">
        <v>13</v>
      </c>
      <c r="E242" s="14" t="s">
        <v>199</v>
      </c>
      <c r="F242" s="14">
        <v>321</v>
      </c>
      <c r="G242" s="18"/>
      <c r="H242" s="18"/>
      <c r="I242" s="18"/>
    </row>
    <row r="243" spans="1:9" ht="63.75" customHeight="1">
      <c r="A243" s="9" t="s">
        <v>147</v>
      </c>
      <c r="B243" s="13" t="s">
        <v>192</v>
      </c>
      <c r="C243" s="13" t="s">
        <v>196</v>
      </c>
      <c r="D243" s="13" t="s">
        <v>13</v>
      </c>
      <c r="E243" s="14" t="s">
        <v>199</v>
      </c>
      <c r="F243" s="14">
        <v>611</v>
      </c>
      <c r="G243" s="18">
        <v>6751.8</v>
      </c>
      <c r="H243" s="18">
        <v>6751.8</v>
      </c>
      <c r="I243" s="18">
        <v>6751.8</v>
      </c>
    </row>
    <row r="244" spans="1:9" ht="15">
      <c r="A244" s="9" t="s">
        <v>208</v>
      </c>
      <c r="B244" s="13" t="s">
        <v>192</v>
      </c>
      <c r="C244" s="13" t="s">
        <v>196</v>
      </c>
      <c r="D244" s="13" t="s">
        <v>13</v>
      </c>
      <c r="E244" s="14" t="s">
        <v>199</v>
      </c>
      <c r="F244" s="14">
        <v>612</v>
      </c>
      <c r="G244" s="18">
        <v>50</v>
      </c>
      <c r="H244" s="18">
        <v>50</v>
      </c>
      <c r="I244" s="18">
        <v>50</v>
      </c>
    </row>
    <row r="245" spans="1:9" ht="15">
      <c r="A245" s="9" t="s">
        <v>202</v>
      </c>
      <c r="B245" s="13" t="s">
        <v>192</v>
      </c>
      <c r="C245" s="13" t="s">
        <v>196</v>
      </c>
      <c r="D245" s="13" t="s">
        <v>13</v>
      </c>
      <c r="E245" s="14" t="s">
        <v>201</v>
      </c>
      <c r="F245" s="14"/>
      <c r="G245" s="18">
        <f>SUM(G246:G250)</f>
        <v>7151.5</v>
      </c>
      <c r="H245" s="18">
        <f>SUM(H246:H250)</f>
        <v>7151.5</v>
      </c>
      <c r="I245" s="18">
        <f>SUM(I246:I250)</f>
        <v>7151.5</v>
      </c>
    </row>
    <row r="246" spans="1:9" ht="15">
      <c r="A246" s="8" t="s">
        <v>133</v>
      </c>
      <c r="B246" s="13" t="s">
        <v>192</v>
      </c>
      <c r="C246" s="13" t="s">
        <v>196</v>
      </c>
      <c r="D246" s="13" t="s">
        <v>13</v>
      </c>
      <c r="E246" s="14" t="s">
        <v>201</v>
      </c>
      <c r="F246" s="14">
        <v>111</v>
      </c>
      <c r="G246" s="18">
        <v>5125.2</v>
      </c>
      <c r="H246" s="18">
        <v>5125.2</v>
      </c>
      <c r="I246" s="18">
        <v>5125.2</v>
      </c>
    </row>
    <row r="247" spans="1:9" ht="62.25">
      <c r="A247" s="8" t="s">
        <v>137</v>
      </c>
      <c r="B247" s="13" t="s">
        <v>192</v>
      </c>
      <c r="C247" s="13" t="s">
        <v>196</v>
      </c>
      <c r="D247" s="13" t="s">
        <v>13</v>
      </c>
      <c r="E247" s="14" t="s">
        <v>201</v>
      </c>
      <c r="F247" s="14">
        <v>119</v>
      </c>
      <c r="G247" s="18">
        <v>1547.8</v>
      </c>
      <c r="H247" s="18">
        <v>1547.8</v>
      </c>
      <c r="I247" s="18">
        <v>1547.8</v>
      </c>
    </row>
    <row r="248" spans="1:9" ht="30.75">
      <c r="A248" s="9" t="s">
        <v>129</v>
      </c>
      <c r="B248" s="13" t="s">
        <v>192</v>
      </c>
      <c r="C248" s="13" t="s">
        <v>196</v>
      </c>
      <c r="D248" s="13" t="s">
        <v>13</v>
      </c>
      <c r="E248" s="14" t="s">
        <v>201</v>
      </c>
      <c r="F248" s="14">
        <v>242</v>
      </c>
      <c r="G248" s="18">
        <v>187</v>
      </c>
      <c r="H248" s="18">
        <v>187</v>
      </c>
      <c r="I248" s="18">
        <v>187</v>
      </c>
    </row>
    <row r="249" spans="1:9" ht="46.5">
      <c r="A249" s="9" t="s">
        <v>128</v>
      </c>
      <c r="B249" s="13" t="s">
        <v>192</v>
      </c>
      <c r="C249" s="13" t="s">
        <v>196</v>
      </c>
      <c r="D249" s="13" t="s">
        <v>13</v>
      </c>
      <c r="E249" s="14" t="s">
        <v>201</v>
      </c>
      <c r="F249" s="14">
        <v>244</v>
      </c>
      <c r="G249" s="18">
        <v>291.5</v>
      </c>
      <c r="H249" s="18">
        <v>291.5</v>
      </c>
      <c r="I249" s="18">
        <v>291.5</v>
      </c>
    </row>
    <row r="250" spans="1:9" ht="46.5" hidden="1">
      <c r="A250" s="9" t="s">
        <v>160</v>
      </c>
      <c r="B250" s="13" t="s">
        <v>192</v>
      </c>
      <c r="C250" s="13" t="s">
        <v>196</v>
      </c>
      <c r="D250" s="13" t="s">
        <v>13</v>
      </c>
      <c r="E250" s="14" t="s">
        <v>201</v>
      </c>
      <c r="F250" s="14">
        <v>321</v>
      </c>
      <c r="G250" s="18"/>
      <c r="H250" s="18"/>
      <c r="I250" s="18"/>
    </row>
    <row r="251" spans="1:9" ht="46.5">
      <c r="A251" s="9" t="s">
        <v>141</v>
      </c>
      <c r="B251" s="13" t="s">
        <v>192</v>
      </c>
      <c r="C251" s="13" t="s">
        <v>196</v>
      </c>
      <c r="D251" s="13" t="s">
        <v>13</v>
      </c>
      <c r="E251" s="14" t="s">
        <v>80</v>
      </c>
      <c r="F251" s="14"/>
      <c r="G251" s="18">
        <f aca="true" t="shared" si="21" ref="G251:I252">SUM(G252)</f>
        <v>150</v>
      </c>
      <c r="H251" s="18">
        <f t="shared" si="21"/>
        <v>0</v>
      </c>
      <c r="I251" s="18">
        <f t="shared" si="21"/>
        <v>0</v>
      </c>
    </row>
    <row r="252" spans="1:9" ht="15">
      <c r="A252" s="9" t="s">
        <v>155</v>
      </c>
      <c r="B252" s="13" t="s">
        <v>192</v>
      </c>
      <c r="C252" s="13" t="s">
        <v>196</v>
      </c>
      <c r="D252" s="13" t="s">
        <v>13</v>
      </c>
      <c r="E252" s="14" t="s">
        <v>91</v>
      </c>
      <c r="F252" s="14"/>
      <c r="G252" s="18">
        <f t="shared" si="21"/>
        <v>150</v>
      </c>
      <c r="H252" s="18">
        <f t="shared" si="21"/>
        <v>0</v>
      </c>
      <c r="I252" s="18">
        <f t="shared" si="21"/>
        <v>0</v>
      </c>
    </row>
    <row r="253" spans="1:9" ht="30.75">
      <c r="A253" s="9" t="s">
        <v>203</v>
      </c>
      <c r="B253" s="13" t="s">
        <v>192</v>
      </c>
      <c r="C253" s="13" t="s">
        <v>196</v>
      </c>
      <c r="D253" s="13" t="s">
        <v>13</v>
      </c>
      <c r="E253" s="14" t="s">
        <v>204</v>
      </c>
      <c r="F253" s="14"/>
      <c r="G253" s="18">
        <f>SUM(G254:G255)</f>
        <v>150</v>
      </c>
      <c r="H253" s="18">
        <f>SUM(H254:H255)</f>
        <v>0</v>
      </c>
      <c r="I253" s="18">
        <f>SUM(I254:I255)</f>
        <v>0</v>
      </c>
    </row>
    <row r="254" spans="1:9" ht="46.5">
      <c r="A254" s="9" t="s">
        <v>160</v>
      </c>
      <c r="B254" s="13" t="s">
        <v>192</v>
      </c>
      <c r="C254" s="13" t="s">
        <v>196</v>
      </c>
      <c r="D254" s="13" t="s">
        <v>13</v>
      </c>
      <c r="E254" s="14" t="s">
        <v>204</v>
      </c>
      <c r="F254" s="14">
        <v>321</v>
      </c>
      <c r="G254" s="18">
        <v>75</v>
      </c>
      <c r="H254" s="18"/>
      <c r="I254" s="18"/>
    </row>
    <row r="255" spans="1:9" ht="64.5" customHeight="1">
      <c r="A255" s="9" t="s">
        <v>147</v>
      </c>
      <c r="B255" s="13" t="s">
        <v>192</v>
      </c>
      <c r="C255" s="13" t="s">
        <v>196</v>
      </c>
      <c r="D255" s="13" t="s">
        <v>13</v>
      </c>
      <c r="E255" s="14" t="s">
        <v>204</v>
      </c>
      <c r="F255" s="14">
        <v>611</v>
      </c>
      <c r="G255" s="18">
        <v>75</v>
      </c>
      <c r="H255" s="18"/>
      <c r="I255" s="18"/>
    </row>
    <row r="256" spans="1:9" ht="48" customHeight="1">
      <c r="A256" s="9" t="s">
        <v>279</v>
      </c>
      <c r="B256" s="13" t="s">
        <v>192</v>
      </c>
      <c r="C256" s="13" t="s">
        <v>196</v>
      </c>
      <c r="D256" s="13" t="s">
        <v>13</v>
      </c>
      <c r="E256" s="14" t="s">
        <v>341</v>
      </c>
      <c r="F256" s="14"/>
      <c r="G256" s="18">
        <f>SUM(G257,G259)</f>
        <v>16.6</v>
      </c>
      <c r="H256" s="18">
        <f>SUM(H257,H259)</f>
        <v>5362.6</v>
      </c>
      <c r="I256" s="18">
        <f>SUM(I257,I259)</f>
        <v>16.6</v>
      </c>
    </row>
    <row r="257" spans="1:9" ht="63.75" customHeight="1">
      <c r="A257" s="9" t="s">
        <v>338</v>
      </c>
      <c r="B257" s="13" t="s">
        <v>192</v>
      </c>
      <c r="C257" s="13" t="s">
        <v>196</v>
      </c>
      <c r="D257" s="13" t="s">
        <v>13</v>
      </c>
      <c r="E257" s="14" t="s">
        <v>342</v>
      </c>
      <c r="F257" s="14"/>
      <c r="G257" s="18">
        <f>SUM(G258)</f>
        <v>0</v>
      </c>
      <c r="H257" s="18">
        <f>SUM(H258)</f>
        <v>5346</v>
      </c>
      <c r="I257" s="18">
        <f>SUM(I258)</f>
        <v>0</v>
      </c>
    </row>
    <row r="258" spans="1:9" ht="48" customHeight="1">
      <c r="A258" s="9" t="s">
        <v>339</v>
      </c>
      <c r="B258" s="13" t="s">
        <v>192</v>
      </c>
      <c r="C258" s="13" t="s">
        <v>196</v>
      </c>
      <c r="D258" s="13" t="s">
        <v>13</v>
      </c>
      <c r="E258" s="14" t="s">
        <v>342</v>
      </c>
      <c r="F258" s="14">
        <v>412</v>
      </c>
      <c r="G258" s="18"/>
      <c r="H258" s="18">
        <v>5346</v>
      </c>
      <c r="I258" s="18"/>
    </row>
    <row r="259" spans="1:9" ht="46.5">
      <c r="A259" s="9" t="s">
        <v>240</v>
      </c>
      <c r="B259" s="13" t="s">
        <v>192</v>
      </c>
      <c r="C259" s="13" t="s">
        <v>196</v>
      </c>
      <c r="D259" s="13" t="s">
        <v>13</v>
      </c>
      <c r="E259" s="14" t="s">
        <v>343</v>
      </c>
      <c r="F259" s="14"/>
      <c r="G259" s="18">
        <f>SUM(G260)</f>
        <v>16.6</v>
      </c>
      <c r="H259" s="18">
        <f>SUM(H260)</f>
        <v>16.6</v>
      </c>
      <c r="I259" s="18">
        <f>SUM(I260)</f>
        <v>16.6</v>
      </c>
    </row>
    <row r="260" spans="1:9" ht="46.5">
      <c r="A260" s="9" t="s">
        <v>128</v>
      </c>
      <c r="B260" s="13" t="s">
        <v>192</v>
      </c>
      <c r="C260" s="13" t="s">
        <v>196</v>
      </c>
      <c r="D260" s="13" t="s">
        <v>13</v>
      </c>
      <c r="E260" s="14" t="s">
        <v>343</v>
      </c>
      <c r="F260" s="14">
        <v>244</v>
      </c>
      <c r="G260" s="18">
        <v>16.6</v>
      </c>
      <c r="H260" s="18">
        <v>16.6</v>
      </c>
      <c r="I260" s="18">
        <v>16.6</v>
      </c>
    </row>
    <row r="261" spans="1:9" ht="30.75">
      <c r="A261" s="9" t="s">
        <v>205</v>
      </c>
      <c r="B261" s="13" t="s">
        <v>192</v>
      </c>
      <c r="C261" s="13" t="s">
        <v>196</v>
      </c>
      <c r="D261" s="13" t="s">
        <v>17</v>
      </c>
      <c r="E261" s="14"/>
      <c r="F261" s="14"/>
      <c r="G261" s="18">
        <f>SUM(G262)</f>
        <v>2189.3999999999996</v>
      </c>
      <c r="H261" s="18">
        <f>SUM(H262)</f>
        <v>2189.3999999999996</v>
      </c>
      <c r="I261" s="18">
        <f>SUM(I262)</f>
        <v>2189.3999999999996</v>
      </c>
    </row>
    <row r="262" spans="1:9" ht="30.75">
      <c r="A262" s="8" t="s">
        <v>110</v>
      </c>
      <c r="B262" s="13" t="s">
        <v>192</v>
      </c>
      <c r="C262" s="13" t="s">
        <v>196</v>
      </c>
      <c r="D262" s="13" t="s">
        <v>17</v>
      </c>
      <c r="E262" s="14" t="s">
        <v>75</v>
      </c>
      <c r="F262" s="14"/>
      <c r="G262" s="18">
        <f>SUM(G263,G266)</f>
        <v>2189.3999999999996</v>
      </c>
      <c r="H262" s="18">
        <f>SUM(H263,H266)</f>
        <v>2189.3999999999996</v>
      </c>
      <c r="I262" s="18">
        <f>SUM(I263,I266)</f>
        <v>2189.3999999999996</v>
      </c>
    </row>
    <row r="263" spans="1:9" ht="30.75">
      <c r="A263" s="9" t="s">
        <v>111</v>
      </c>
      <c r="B263" s="13" t="s">
        <v>192</v>
      </c>
      <c r="C263" s="13" t="s">
        <v>196</v>
      </c>
      <c r="D263" s="13" t="s">
        <v>17</v>
      </c>
      <c r="E263" s="14" t="s">
        <v>76</v>
      </c>
      <c r="F263" s="14"/>
      <c r="G263" s="18">
        <f>SUM(G264:G265)</f>
        <v>777.3</v>
      </c>
      <c r="H263" s="18">
        <f>SUM(H264:H265)</f>
        <v>777.3</v>
      </c>
      <c r="I263" s="18">
        <f>SUM(I264:I265)</f>
        <v>777.3</v>
      </c>
    </row>
    <row r="264" spans="1:9" ht="30.75">
      <c r="A264" s="8" t="s">
        <v>106</v>
      </c>
      <c r="B264" s="13" t="s">
        <v>192</v>
      </c>
      <c r="C264" s="13" t="s">
        <v>196</v>
      </c>
      <c r="D264" s="13" t="s">
        <v>17</v>
      </c>
      <c r="E264" s="14" t="s">
        <v>76</v>
      </c>
      <c r="F264" s="14">
        <v>121</v>
      </c>
      <c r="G264" s="18">
        <v>597</v>
      </c>
      <c r="H264" s="18">
        <v>597</v>
      </c>
      <c r="I264" s="18">
        <v>597</v>
      </c>
    </row>
    <row r="265" spans="1:9" ht="62.25">
      <c r="A265" s="8" t="s">
        <v>108</v>
      </c>
      <c r="B265" s="13" t="s">
        <v>192</v>
      </c>
      <c r="C265" s="13" t="s">
        <v>196</v>
      </c>
      <c r="D265" s="13" t="s">
        <v>17</v>
      </c>
      <c r="E265" s="14" t="s">
        <v>76</v>
      </c>
      <c r="F265" s="14">
        <v>129</v>
      </c>
      <c r="G265" s="18">
        <v>180.3</v>
      </c>
      <c r="H265" s="18">
        <v>180.3</v>
      </c>
      <c r="I265" s="18">
        <v>180.3</v>
      </c>
    </row>
    <row r="266" spans="1:9" ht="79.5" customHeight="1">
      <c r="A266" s="9" t="s">
        <v>206</v>
      </c>
      <c r="B266" s="13" t="s">
        <v>192</v>
      </c>
      <c r="C266" s="13" t="s">
        <v>196</v>
      </c>
      <c r="D266" s="13" t="s">
        <v>17</v>
      </c>
      <c r="E266" s="14" t="s">
        <v>207</v>
      </c>
      <c r="F266" s="14"/>
      <c r="G266" s="18">
        <f>SUM(G267:G272)</f>
        <v>1412.1</v>
      </c>
      <c r="H266" s="18">
        <f>SUM(H267:H272)</f>
        <v>1412.1</v>
      </c>
      <c r="I266" s="18">
        <f>SUM(I267:I272)</f>
        <v>1412.1</v>
      </c>
    </row>
    <row r="267" spans="1:9" ht="15">
      <c r="A267" s="8" t="s">
        <v>133</v>
      </c>
      <c r="B267" s="13" t="s">
        <v>192</v>
      </c>
      <c r="C267" s="13" t="s">
        <v>196</v>
      </c>
      <c r="D267" s="13" t="s">
        <v>17</v>
      </c>
      <c r="E267" s="14" t="s">
        <v>207</v>
      </c>
      <c r="F267" s="14">
        <v>111</v>
      </c>
      <c r="G267" s="18">
        <v>1022.5</v>
      </c>
      <c r="H267" s="18">
        <v>1022.5</v>
      </c>
      <c r="I267" s="18">
        <v>1022.5</v>
      </c>
    </row>
    <row r="268" spans="1:9" ht="62.25">
      <c r="A268" s="8" t="s">
        <v>137</v>
      </c>
      <c r="B268" s="13" t="s">
        <v>192</v>
      </c>
      <c r="C268" s="13" t="s">
        <v>196</v>
      </c>
      <c r="D268" s="13" t="s">
        <v>17</v>
      </c>
      <c r="E268" s="14" t="s">
        <v>207</v>
      </c>
      <c r="F268" s="14">
        <v>119</v>
      </c>
      <c r="G268" s="18">
        <v>308.8</v>
      </c>
      <c r="H268" s="18">
        <v>308.8</v>
      </c>
      <c r="I268" s="18">
        <v>308.8</v>
      </c>
    </row>
    <row r="269" spans="1:9" ht="30.75">
      <c r="A269" s="9" t="s">
        <v>129</v>
      </c>
      <c r="B269" s="13" t="s">
        <v>192</v>
      </c>
      <c r="C269" s="13" t="s">
        <v>196</v>
      </c>
      <c r="D269" s="13" t="s">
        <v>17</v>
      </c>
      <c r="E269" s="14" t="s">
        <v>207</v>
      </c>
      <c r="F269" s="14">
        <v>242</v>
      </c>
      <c r="G269" s="18">
        <v>30</v>
      </c>
      <c r="H269" s="18">
        <v>30</v>
      </c>
      <c r="I269" s="18">
        <v>30</v>
      </c>
    </row>
    <row r="270" spans="1:9" ht="46.5">
      <c r="A270" s="9" t="s">
        <v>128</v>
      </c>
      <c r="B270" s="13" t="s">
        <v>192</v>
      </c>
      <c r="C270" s="13" t="s">
        <v>196</v>
      </c>
      <c r="D270" s="13" t="s">
        <v>17</v>
      </c>
      <c r="E270" s="14" t="s">
        <v>207</v>
      </c>
      <c r="F270" s="14">
        <v>244</v>
      </c>
      <c r="G270" s="18">
        <v>30.8</v>
      </c>
      <c r="H270" s="18">
        <v>30.8</v>
      </c>
      <c r="I270" s="18">
        <v>30.8</v>
      </c>
    </row>
    <row r="271" spans="1:9" ht="15">
      <c r="A271" s="9" t="s">
        <v>130</v>
      </c>
      <c r="B271" s="13" t="s">
        <v>192</v>
      </c>
      <c r="C271" s="13" t="s">
        <v>196</v>
      </c>
      <c r="D271" s="13" t="s">
        <v>17</v>
      </c>
      <c r="E271" s="14" t="s">
        <v>207</v>
      </c>
      <c r="F271" s="14">
        <v>852</v>
      </c>
      <c r="G271" s="18">
        <v>5</v>
      </c>
      <c r="H271" s="18">
        <v>5</v>
      </c>
      <c r="I271" s="18">
        <v>5</v>
      </c>
    </row>
    <row r="272" spans="1:9" ht="15">
      <c r="A272" s="9" t="s">
        <v>250</v>
      </c>
      <c r="B272" s="13" t="s">
        <v>192</v>
      </c>
      <c r="C272" s="13" t="s">
        <v>196</v>
      </c>
      <c r="D272" s="13" t="s">
        <v>17</v>
      </c>
      <c r="E272" s="14" t="s">
        <v>207</v>
      </c>
      <c r="F272" s="14">
        <v>853</v>
      </c>
      <c r="G272" s="18">
        <v>15</v>
      </c>
      <c r="H272" s="18">
        <v>15</v>
      </c>
      <c r="I272" s="18">
        <v>15</v>
      </c>
    </row>
    <row r="273" spans="1:9" ht="15">
      <c r="A273" s="9" t="s">
        <v>123</v>
      </c>
      <c r="B273" s="13" t="s">
        <v>192</v>
      </c>
      <c r="C273" s="13" t="s">
        <v>30</v>
      </c>
      <c r="D273" s="13"/>
      <c r="E273" s="14"/>
      <c r="F273" s="14"/>
      <c r="G273" s="18">
        <f>SUM(G274)</f>
        <v>135.7</v>
      </c>
      <c r="H273" s="18">
        <f>SUM(H274)</f>
        <v>0</v>
      </c>
      <c r="I273" s="18">
        <f>SUM(I274)</f>
        <v>0</v>
      </c>
    </row>
    <row r="274" spans="1:9" ht="15">
      <c r="A274" s="9" t="s">
        <v>125</v>
      </c>
      <c r="B274" s="13" t="s">
        <v>192</v>
      </c>
      <c r="C274" s="13" t="s">
        <v>30</v>
      </c>
      <c r="D274" s="13" t="s">
        <v>15</v>
      </c>
      <c r="E274" s="14"/>
      <c r="F274" s="14"/>
      <c r="G274" s="18">
        <f>SUM(G275)</f>
        <v>135.7</v>
      </c>
      <c r="H274" s="18">
        <f aca="true" t="shared" si="22" ref="H274:I276">SUM(H275)</f>
        <v>0</v>
      </c>
      <c r="I274" s="18">
        <f t="shared" si="22"/>
        <v>0</v>
      </c>
    </row>
    <row r="275" spans="1:9" ht="48" customHeight="1">
      <c r="A275" s="9" t="s">
        <v>278</v>
      </c>
      <c r="B275" s="13" t="s">
        <v>192</v>
      </c>
      <c r="C275" s="13" t="s">
        <v>30</v>
      </c>
      <c r="D275" s="13" t="s">
        <v>15</v>
      </c>
      <c r="E275" s="14" t="s">
        <v>256</v>
      </c>
      <c r="F275" s="14"/>
      <c r="G275" s="18">
        <f>SUM(G276)</f>
        <v>135.7</v>
      </c>
      <c r="H275" s="18">
        <f t="shared" si="22"/>
        <v>0</v>
      </c>
      <c r="I275" s="18">
        <f t="shared" si="22"/>
        <v>0</v>
      </c>
    </row>
    <row r="276" spans="1:9" ht="95.25" customHeight="1">
      <c r="A276" s="9" t="s">
        <v>349</v>
      </c>
      <c r="B276" s="13" t="s">
        <v>192</v>
      </c>
      <c r="C276" s="13" t="s">
        <v>30</v>
      </c>
      <c r="D276" s="13" t="s">
        <v>15</v>
      </c>
      <c r="E276" s="14" t="s">
        <v>277</v>
      </c>
      <c r="F276" s="14"/>
      <c r="G276" s="18">
        <f>SUM(G277)</f>
        <v>135.7</v>
      </c>
      <c r="H276" s="18">
        <f t="shared" si="22"/>
        <v>0</v>
      </c>
      <c r="I276" s="18">
        <f t="shared" si="22"/>
        <v>0</v>
      </c>
    </row>
    <row r="277" spans="1:9" ht="15">
      <c r="A277" s="9" t="s">
        <v>208</v>
      </c>
      <c r="B277" s="13" t="s">
        <v>192</v>
      </c>
      <c r="C277" s="13" t="s">
        <v>30</v>
      </c>
      <c r="D277" s="13" t="s">
        <v>15</v>
      </c>
      <c r="E277" s="14" t="s">
        <v>277</v>
      </c>
      <c r="F277" s="14">
        <v>612</v>
      </c>
      <c r="G277" s="18">
        <v>135.7</v>
      </c>
      <c r="H277" s="18">
        <v>0</v>
      </c>
      <c r="I277" s="18">
        <v>0</v>
      </c>
    </row>
    <row r="278" spans="1:9" s="34" customFormat="1" ht="62.25">
      <c r="A278" s="35" t="s">
        <v>209</v>
      </c>
      <c r="B278" s="36" t="s">
        <v>210</v>
      </c>
      <c r="C278" s="36"/>
      <c r="D278" s="36"/>
      <c r="E278" s="36"/>
      <c r="F278" s="36"/>
      <c r="G278" s="37">
        <f>SUM(G279,G377)</f>
        <v>201167.78000000003</v>
      </c>
      <c r="H278" s="37">
        <f>SUM(H279,H377)</f>
        <v>175938.80000000005</v>
      </c>
      <c r="I278" s="37">
        <f>SUM(I279,I377)</f>
        <v>191079.20000000007</v>
      </c>
    </row>
    <row r="279" spans="1:9" s="32" customFormat="1" ht="15">
      <c r="A279" s="30" t="s">
        <v>113</v>
      </c>
      <c r="B279" s="31" t="s">
        <v>210</v>
      </c>
      <c r="C279" s="31" t="s">
        <v>29</v>
      </c>
      <c r="D279" s="31"/>
      <c r="E279" s="31"/>
      <c r="F279" s="31"/>
      <c r="G279" s="38">
        <f>SUM(G280,G300,G348,G357,G365)</f>
        <v>185384.48000000004</v>
      </c>
      <c r="H279" s="38">
        <f>SUM(H280,H300,H348,H357,H365)</f>
        <v>159504.70000000004</v>
      </c>
      <c r="I279" s="38">
        <f>SUM(I280,I300,I348,I357,I365)</f>
        <v>173374.90000000005</v>
      </c>
    </row>
    <row r="280" spans="1:9" s="32" customFormat="1" ht="15">
      <c r="A280" s="30" t="s">
        <v>211</v>
      </c>
      <c r="B280" s="31" t="s">
        <v>210</v>
      </c>
      <c r="C280" s="31" t="s">
        <v>29</v>
      </c>
      <c r="D280" s="31" t="s">
        <v>13</v>
      </c>
      <c r="E280" s="31"/>
      <c r="F280" s="31"/>
      <c r="G280" s="38">
        <f>SUM(G281,G290)</f>
        <v>24210.1</v>
      </c>
      <c r="H280" s="38">
        <f>SUM(H281,H290)</f>
        <v>22947.9</v>
      </c>
      <c r="I280" s="38">
        <f>SUM(I281,I290)</f>
        <v>23923</v>
      </c>
    </row>
    <row r="281" spans="1:9" s="32" customFormat="1" ht="30.75">
      <c r="A281" s="30" t="s">
        <v>110</v>
      </c>
      <c r="B281" s="31" t="s">
        <v>210</v>
      </c>
      <c r="C281" s="31" t="s">
        <v>29</v>
      </c>
      <c r="D281" s="31" t="s">
        <v>13</v>
      </c>
      <c r="E281" s="31" t="s">
        <v>280</v>
      </c>
      <c r="F281" s="31"/>
      <c r="G281" s="38">
        <f>SUM(G282)</f>
        <v>9658.5</v>
      </c>
      <c r="H281" s="38">
        <f>SUM(H282)</f>
        <v>9658.5</v>
      </c>
      <c r="I281" s="38">
        <f>SUM(I282)</f>
        <v>9658.5</v>
      </c>
    </row>
    <row r="282" spans="1:9" s="32" customFormat="1" ht="15">
      <c r="A282" s="30" t="s">
        <v>212</v>
      </c>
      <c r="B282" s="31" t="s">
        <v>210</v>
      </c>
      <c r="C282" s="31" t="s">
        <v>29</v>
      </c>
      <c r="D282" s="31" t="s">
        <v>13</v>
      </c>
      <c r="E282" s="31" t="s">
        <v>281</v>
      </c>
      <c r="F282" s="31"/>
      <c r="G282" s="38">
        <f>SUM(G283:G289)</f>
        <v>9658.5</v>
      </c>
      <c r="H282" s="38">
        <f>SUM(H283:H289)</f>
        <v>9658.5</v>
      </c>
      <c r="I282" s="38">
        <f>SUM(I283:I289)</f>
        <v>9658.5</v>
      </c>
    </row>
    <row r="283" spans="1:9" s="32" customFormat="1" ht="15">
      <c r="A283" s="30" t="s">
        <v>282</v>
      </c>
      <c r="B283" s="31" t="s">
        <v>210</v>
      </c>
      <c r="C283" s="31" t="s">
        <v>29</v>
      </c>
      <c r="D283" s="31" t="s">
        <v>13</v>
      </c>
      <c r="E283" s="31" t="s">
        <v>281</v>
      </c>
      <c r="F283" s="31" t="s">
        <v>25</v>
      </c>
      <c r="G283" s="38">
        <v>2038.3</v>
      </c>
      <c r="H283" s="38">
        <v>2038.3</v>
      </c>
      <c r="I283" s="38">
        <v>2038.3</v>
      </c>
    </row>
    <row r="284" spans="1:9" s="32" customFormat="1" ht="62.25">
      <c r="A284" s="30" t="s">
        <v>283</v>
      </c>
      <c r="B284" s="31" t="s">
        <v>210</v>
      </c>
      <c r="C284" s="31" t="s">
        <v>29</v>
      </c>
      <c r="D284" s="31" t="s">
        <v>13</v>
      </c>
      <c r="E284" s="31" t="s">
        <v>281</v>
      </c>
      <c r="F284" s="31" t="s">
        <v>138</v>
      </c>
      <c r="G284" s="38">
        <v>615.5</v>
      </c>
      <c r="H284" s="38">
        <v>615.5</v>
      </c>
      <c r="I284" s="38">
        <v>615.5</v>
      </c>
    </row>
    <row r="285" spans="1:9" s="32" customFormat="1" ht="30.75">
      <c r="A285" s="30" t="s">
        <v>129</v>
      </c>
      <c r="B285" s="31" t="s">
        <v>210</v>
      </c>
      <c r="C285" s="31" t="s">
        <v>29</v>
      </c>
      <c r="D285" s="31" t="s">
        <v>13</v>
      </c>
      <c r="E285" s="31" t="s">
        <v>281</v>
      </c>
      <c r="F285" s="31" t="s">
        <v>19</v>
      </c>
      <c r="G285" s="38">
        <v>20</v>
      </c>
      <c r="H285" s="38">
        <v>20</v>
      </c>
      <c r="I285" s="38">
        <v>20</v>
      </c>
    </row>
    <row r="286" spans="1:9" s="32" customFormat="1" ht="46.5">
      <c r="A286" s="30" t="s">
        <v>128</v>
      </c>
      <c r="B286" s="31" t="s">
        <v>210</v>
      </c>
      <c r="C286" s="31" t="s">
        <v>29</v>
      </c>
      <c r="D286" s="31" t="s">
        <v>13</v>
      </c>
      <c r="E286" s="31" t="s">
        <v>281</v>
      </c>
      <c r="F286" s="31" t="s">
        <v>20</v>
      </c>
      <c r="G286" s="38">
        <v>4910.8</v>
      </c>
      <c r="H286" s="38">
        <v>4910.8</v>
      </c>
      <c r="I286" s="38">
        <v>4910.8</v>
      </c>
    </row>
    <row r="287" spans="1:9" s="32" customFormat="1" ht="78">
      <c r="A287" s="30" t="s">
        <v>147</v>
      </c>
      <c r="B287" s="31" t="s">
        <v>210</v>
      </c>
      <c r="C287" s="31" t="s">
        <v>29</v>
      </c>
      <c r="D287" s="31" t="s">
        <v>13</v>
      </c>
      <c r="E287" s="31" t="s">
        <v>281</v>
      </c>
      <c r="F287" s="31" t="s">
        <v>284</v>
      </c>
      <c r="G287" s="38">
        <v>2003.9</v>
      </c>
      <c r="H287" s="38">
        <v>2003.9</v>
      </c>
      <c r="I287" s="38">
        <v>2003.9</v>
      </c>
    </row>
    <row r="288" spans="1:9" s="32" customFormat="1" ht="15">
      <c r="A288" s="30" t="s">
        <v>249</v>
      </c>
      <c r="B288" s="31" t="s">
        <v>210</v>
      </c>
      <c r="C288" s="31" t="s">
        <v>29</v>
      </c>
      <c r="D288" s="31" t="s">
        <v>13</v>
      </c>
      <c r="E288" s="31" t="s">
        <v>281</v>
      </c>
      <c r="F288" s="31" t="s">
        <v>21</v>
      </c>
      <c r="G288" s="38">
        <v>50</v>
      </c>
      <c r="H288" s="38">
        <v>50</v>
      </c>
      <c r="I288" s="38">
        <v>50</v>
      </c>
    </row>
    <row r="289" spans="1:9" s="32" customFormat="1" ht="15">
      <c r="A289" s="30" t="s">
        <v>250</v>
      </c>
      <c r="B289" s="31" t="s">
        <v>210</v>
      </c>
      <c r="C289" s="31" t="s">
        <v>29</v>
      </c>
      <c r="D289" s="31" t="s">
        <v>13</v>
      </c>
      <c r="E289" s="31" t="s">
        <v>281</v>
      </c>
      <c r="F289" s="31" t="s">
        <v>248</v>
      </c>
      <c r="G289" s="38">
        <v>20</v>
      </c>
      <c r="H289" s="38">
        <v>20</v>
      </c>
      <c r="I289" s="38">
        <v>20</v>
      </c>
    </row>
    <row r="290" spans="1:9" s="32" customFormat="1" ht="62.25">
      <c r="A290" s="30" t="s">
        <v>285</v>
      </c>
      <c r="B290" s="31" t="s">
        <v>210</v>
      </c>
      <c r="C290" s="31" t="s">
        <v>29</v>
      </c>
      <c r="D290" s="31" t="s">
        <v>13</v>
      </c>
      <c r="E290" s="31" t="s">
        <v>286</v>
      </c>
      <c r="F290" s="31"/>
      <c r="G290" s="38">
        <f>SUM(G291,G298)</f>
        <v>14551.6</v>
      </c>
      <c r="H290" s="38">
        <f>SUM(H291,H298)</f>
        <v>13289.4</v>
      </c>
      <c r="I290" s="38">
        <f>SUM(I291,I298)</f>
        <v>14264.5</v>
      </c>
    </row>
    <row r="291" spans="1:9" s="32" customFormat="1" ht="93">
      <c r="A291" s="30" t="s">
        <v>350</v>
      </c>
      <c r="B291" s="31" t="s">
        <v>210</v>
      </c>
      <c r="C291" s="31" t="s">
        <v>29</v>
      </c>
      <c r="D291" s="31" t="s">
        <v>13</v>
      </c>
      <c r="E291" s="31" t="s">
        <v>287</v>
      </c>
      <c r="F291" s="31"/>
      <c r="G291" s="38">
        <f>SUM(G292:G297)</f>
        <v>14051.6</v>
      </c>
      <c r="H291" s="38">
        <f>SUM(H292:H297)</f>
        <v>12889.4</v>
      </c>
      <c r="I291" s="38">
        <f>SUM(I292:I297)</f>
        <v>14264.5</v>
      </c>
    </row>
    <row r="292" spans="1:9" s="32" customFormat="1" ht="15">
      <c r="A292" s="30" t="s">
        <v>282</v>
      </c>
      <c r="B292" s="31" t="s">
        <v>210</v>
      </c>
      <c r="C292" s="31" t="s">
        <v>29</v>
      </c>
      <c r="D292" s="31" t="s">
        <v>13</v>
      </c>
      <c r="E292" s="31" t="s">
        <v>287</v>
      </c>
      <c r="F292" s="31" t="s">
        <v>25</v>
      </c>
      <c r="G292" s="38">
        <v>6411.7</v>
      </c>
      <c r="H292" s="38">
        <v>5806</v>
      </c>
      <c r="I292" s="38">
        <f>6411.7+170</f>
        <v>6581.7</v>
      </c>
    </row>
    <row r="293" spans="1:9" s="32" customFormat="1" ht="30.75">
      <c r="A293" s="30" t="s">
        <v>288</v>
      </c>
      <c r="B293" s="31" t="s">
        <v>210</v>
      </c>
      <c r="C293" s="31" t="s">
        <v>29</v>
      </c>
      <c r="D293" s="31" t="s">
        <v>13</v>
      </c>
      <c r="E293" s="31" t="s">
        <v>287</v>
      </c>
      <c r="F293" s="31" t="s">
        <v>26</v>
      </c>
      <c r="G293" s="38">
        <v>50</v>
      </c>
      <c r="H293" s="38"/>
      <c r="I293" s="38">
        <v>50</v>
      </c>
    </row>
    <row r="294" spans="1:9" s="32" customFormat="1" ht="62.25">
      <c r="A294" s="30" t="s">
        <v>283</v>
      </c>
      <c r="B294" s="31" t="s">
        <v>210</v>
      </c>
      <c r="C294" s="31" t="s">
        <v>29</v>
      </c>
      <c r="D294" s="31" t="s">
        <v>13</v>
      </c>
      <c r="E294" s="31" t="s">
        <v>287</v>
      </c>
      <c r="F294" s="31" t="s">
        <v>138</v>
      </c>
      <c r="G294" s="38">
        <v>1936.3</v>
      </c>
      <c r="H294" s="38">
        <f>1936.3-301.9</f>
        <v>1634.4</v>
      </c>
      <c r="I294" s="38">
        <f>1936.3+42.9</f>
        <v>1979.2</v>
      </c>
    </row>
    <row r="295" spans="1:9" s="32" customFormat="1" ht="30.75">
      <c r="A295" s="30" t="s">
        <v>129</v>
      </c>
      <c r="B295" s="31" t="s">
        <v>210</v>
      </c>
      <c r="C295" s="31" t="s">
        <v>29</v>
      </c>
      <c r="D295" s="31" t="s">
        <v>13</v>
      </c>
      <c r="E295" s="31" t="s">
        <v>287</v>
      </c>
      <c r="F295" s="31" t="s">
        <v>19</v>
      </c>
      <c r="G295" s="38">
        <v>187</v>
      </c>
      <c r="H295" s="38">
        <v>187</v>
      </c>
      <c r="I295" s="38">
        <v>187</v>
      </c>
    </row>
    <row r="296" spans="1:9" s="32" customFormat="1" ht="46.5">
      <c r="A296" s="30" t="s">
        <v>128</v>
      </c>
      <c r="B296" s="31" t="s">
        <v>210</v>
      </c>
      <c r="C296" s="31" t="s">
        <v>29</v>
      </c>
      <c r="D296" s="31" t="s">
        <v>13</v>
      </c>
      <c r="E296" s="31" t="s">
        <v>287</v>
      </c>
      <c r="F296" s="31" t="s">
        <v>20</v>
      </c>
      <c r="G296" s="38">
        <v>760</v>
      </c>
      <c r="H296" s="38">
        <v>760</v>
      </c>
      <c r="I296" s="38">
        <v>760</v>
      </c>
    </row>
    <row r="297" spans="1:9" s="32" customFormat="1" ht="78">
      <c r="A297" s="30" t="s">
        <v>147</v>
      </c>
      <c r="B297" s="31" t="s">
        <v>210</v>
      </c>
      <c r="C297" s="31" t="s">
        <v>29</v>
      </c>
      <c r="D297" s="31" t="s">
        <v>13</v>
      </c>
      <c r="E297" s="31" t="s">
        <v>287</v>
      </c>
      <c r="F297" s="31" t="s">
        <v>284</v>
      </c>
      <c r="G297" s="38">
        <v>4706.6</v>
      </c>
      <c r="H297" s="38">
        <v>4502</v>
      </c>
      <c r="I297" s="38">
        <v>4706.6</v>
      </c>
    </row>
    <row r="298" spans="1:9" s="32" customFormat="1" ht="30.75">
      <c r="A298" s="30" t="s">
        <v>289</v>
      </c>
      <c r="B298" s="31" t="s">
        <v>210</v>
      </c>
      <c r="C298" s="31" t="s">
        <v>29</v>
      </c>
      <c r="D298" s="31" t="s">
        <v>13</v>
      </c>
      <c r="E298" s="31" t="s">
        <v>290</v>
      </c>
      <c r="F298" s="31"/>
      <c r="G298" s="38">
        <f>SUM(G299)</f>
        <v>500</v>
      </c>
      <c r="H298" s="38">
        <f>SUM(H299)</f>
        <v>400</v>
      </c>
      <c r="I298" s="38">
        <f>SUM(I299)</f>
        <v>0</v>
      </c>
    </row>
    <row r="299" spans="1:9" s="32" customFormat="1" ht="15">
      <c r="A299" s="30" t="s">
        <v>208</v>
      </c>
      <c r="B299" s="31" t="s">
        <v>210</v>
      </c>
      <c r="C299" s="31" t="s">
        <v>29</v>
      </c>
      <c r="D299" s="31" t="s">
        <v>13</v>
      </c>
      <c r="E299" s="31" t="s">
        <v>290</v>
      </c>
      <c r="F299" s="31" t="s">
        <v>291</v>
      </c>
      <c r="G299" s="38">
        <v>500</v>
      </c>
      <c r="H299" s="38">
        <v>400</v>
      </c>
      <c r="I299" s="38"/>
    </row>
    <row r="300" spans="1:9" s="32" customFormat="1" ht="15">
      <c r="A300" s="30" t="s">
        <v>214</v>
      </c>
      <c r="B300" s="31" t="s">
        <v>210</v>
      </c>
      <c r="C300" s="31" t="s">
        <v>29</v>
      </c>
      <c r="D300" s="31" t="s">
        <v>213</v>
      </c>
      <c r="E300" s="31"/>
      <c r="F300" s="31"/>
      <c r="G300" s="38">
        <f>SUM(G301,G309,G312,G316)</f>
        <v>149695.28000000003</v>
      </c>
      <c r="H300" s="38">
        <f>SUM(H301,H309,H312,H316)</f>
        <v>125050.40000000001</v>
      </c>
      <c r="I300" s="38">
        <f>SUM(I301,I309,I312,I316)</f>
        <v>137866.40000000002</v>
      </c>
    </row>
    <row r="301" spans="1:9" s="32" customFormat="1" ht="30.75">
      <c r="A301" s="30" t="s">
        <v>110</v>
      </c>
      <c r="B301" s="31" t="s">
        <v>210</v>
      </c>
      <c r="C301" s="31" t="s">
        <v>29</v>
      </c>
      <c r="D301" s="31" t="s">
        <v>213</v>
      </c>
      <c r="E301" s="31" t="s">
        <v>280</v>
      </c>
      <c r="F301" s="31"/>
      <c r="G301" s="38">
        <f>SUM(G302)</f>
        <v>43638.3</v>
      </c>
      <c r="H301" s="38">
        <f>SUM(H302)</f>
        <v>32762.800000000003</v>
      </c>
      <c r="I301" s="38">
        <f>SUM(I302)</f>
        <v>33613.5</v>
      </c>
    </row>
    <row r="302" spans="1:9" s="32" customFormat="1" ht="30.75">
      <c r="A302" s="30" t="s">
        <v>292</v>
      </c>
      <c r="B302" s="31" t="s">
        <v>210</v>
      </c>
      <c r="C302" s="31" t="s">
        <v>29</v>
      </c>
      <c r="D302" s="31" t="s">
        <v>213</v>
      </c>
      <c r="E302" s="31" t="s">
        <v>293</v>
      </c>
      <c r="F302" s="31"/>
      <c r="G302" s="38">
        <f>SUM(G303:G308)</f>
        <v>43638.3</v>
      </c>
      <c r="H302" s="38">
        <f>SUM(H303:H308)</f>
        <v>32762.800000000003</v>
      </c>
      <c r="I302" s="38">
        <f>SUM(I303:I308)</f>
        <v>33613.5</v>
      </c>
    </row>
    <row r="303" spans="1:9" s="32" customFormat="1" ht="15">
      <c r="A303" s="30" t="s">
        <v>282</v>
      </c>
      <c r="B303" s="31" t="s">
        <v>210</v>
      </c>
      <c r="C303" s="31" t="s">
        <v>29</v>
      </c>
      <c r="D303" s="31" t="s">
        <v>213</v>
      </c>
      <c r="E303" s="31" t="s">
        <v>293</v>
      </c>
      <c r="F303" s="31" t="s">
        <v>25</v>
      </c>
      <c r="G303" s="38">
        <v>13659.2</v>
      </c>
      <c r="H303" s="38">
        <v>13659.2</v>
      </c>
      <c r="I303" s="38">
        <v>13659.2</v>
      </c>
    </row>
    <row r="304" spans="1:9" s="32" customFormat="1" ht="62.25">
      <c r="A304" s="30" t="s">
        <v>283</v>
      </c>
      <c r="B304" s="31" t="s">
        <v>210</v>
      </c>
      <c r="C304" s="31" t="s">
        <v>29</v>
      </c>
      <c r="D304" s="31" t="s">
        <v>213</v>
      </c>
      <c r="E304" s="31" t="s">
        <v>293</v>
      </c>
      <c r="F304" s="31" t="s">
        <v>138</v>
      </c>
      <c r="G304" s="38">
        <v>4036.5</v>
      </c>
      <c r="H304" s="38">
        <v>4036.5</v>
      </c>
      <c r="I304" s="38">
        <v>4036.5</v>
      </c>
    </row>
    <row r="305" spans="1:9" s="32" customFormat="1" ht="30.75">
      <c r="A305" s="30" t="s">
        <v>129</v>
      </c>
      <c r="B305" s="31" t="s">
        <v>210</v>
      </c>
      <c r="C305" s="31" t="s">
        <v>29</v>
      </c>
      <c r="D305" s="31" t="s">
        <v>213</v>
      </c>
      <c r="E305" s="31" t="s">
        <v>293</v>
      </c>
      <c r="F305" s="31" t="s">
        <v>19</v>
      </c>
      <c r="G305" s="38">
        <v>285</v>
      </c>
      <c r="H305" s="38">
        <v>285</v>
      </c>
      <c r="I305" s="38">
        <v>285</v>
      </c>
    </row>
    <row r="306" spans="1:9" s="32" customFormat="1" ht="46.5">
      <c r="A306" s="30" t="s">
        <v>128</v>
      </c>
      <c r="B306" s="31" t="s">
        <v>210</v>
      </c>
      <c r="C306" s="31" t="s">
        <v>29</v>
      </c>
      <c r="D306" s="31" t="s">
        <v>213</v>
      </c>
      <c r="E306" s="31" t="s">
        <v>293</v>
      </c>
      <c r="F306" s="31" t="s">
        <v>20</v>
      </c>
      <c r="G306" s="38">
        <v>25457.6</v>
      </c>
      <c r="H306" s="38">
        <v>14582.1</v>
      </c>
      <c r="I306" s="38">
        <v>15432.8</v>
      </c>
    </row>
    <row r="307" spans="1:9" s="32" customFormat="1" ht="15">
      <c r="A307" s="30" t="s">
        <v>249</v>
      </c>
      <c r="B307" s="31" t="s">
        <v>210</v>
      </c>
      <c r="C307" s="31" t="s">
        <v>29</v>
      </c>
      <c r="D307" s="31" t="s">
        <v>213</v>
      </c>
      <c r="E307" s="31" t="s">
        <v>293</v>
      </c>
      <c r="F307" s="31" t="s">
        <v>21</v>
      </c>
      <c r="G307" s="38">
        <v>155</v>
      </c>
      <c r="H307" s="38">
        <v>155</v>
      </c>
      <c r="I307" s="38">
        <v>155</v>
      </c>
    </row>
    <row r="308" spans="1:9" s="32" customFormat="1" ht="15">
      <c r="A308" s="30" t="s">
        <v>250</v>
      </c>
      <c r="B308" s="31" t="s">
        <v>210</v>
      </c>
      <c r="C308" s="31" t="s">
        <v>29</v>
      </c>
      <c r="D308" s="31" t="s">
        <v>213</v>
      </c>
      <c r="E308" s="31" t="s">
        <v>293</v>
      </c>
      <c r="F308" s="31" t="s">
        <v>248</v>
      </c>
      <c r="G308" s="38">
        <v>45</v>
      </c>
      <c r="H308" s="38">
        <v>45</v>
      </c>
      <c r="I308" s="38">
        <v>45</v>
      </c>
    </row>
    <row r="309" spans="1:9" s="32" customFormat="1" ht="46.5">
      <c r="A309" s="30" t="s">
        <v>294</v>
      </c>
      <c r="B309" s="31" t="s">
        <v>210</v>
      </c>
      <c r="C309" s="31" t="s">
        <v>29</v>
      </c>
      <c r="D309" s="31" t="s">
        <v>213</v>
      </c>
      <c r="E309" s="31" t="s">
        <v>295</v>
      </c>
      <c r="F309" s="31"/>
      <c r="G309" s="38">
        <f aca="true" t="shared" si="23" ref="G309:I310">SUM(G310)</f>
        <v>70</v>
      </c>
      <c r="H309" s="38">
        <f t="shared" si="23"/>
        <v>70</v>
      </c>
      <c r="I309" s="38">
        <f t="shared" si="23"/>
        <v>70</v>
      </c>
    </row>
    <row r="310" spans="1:9" s="32" customFormat="1" ht="30.75">
      <c r="A310" s="30" t="s">
        <v>296</v>
      </c>
      <c r="B310" s="31" t="s">
        <v>210</v>
      </c>
      <c r="C310" s="31" t="s">
        <v>29</v>
      </c>
      <c r="D310" s="31" t="s">
        <v>213</v>
      </c>
      <c r="E310" s="31" t="s">
        <v>297</v>
      </c>
      <c r="F310" s="31"/>
      <c r="G310" s="38">
        <f t="shared" si="23"/>
        <v>70</v>
      </c>
      <c r="H310" s="38">
        <f t="shared" si="23"/>
        <v>70</v>
      </c>
      <c r="I310" s="38">
        <f t="shared" si="23"/>
        <v>70</v>
      </c>
    </row>
    <row r="311" spans="1:9" s="32" customFormat="1" ht="46.5">
      <c r="A311" s="30" t="s">
        <v>128</v>
      </c>
      <c r="B311" s="31" t="s">
        <v>210</v>
      </c>
      <c r="C311" s="31" t="s">
        <v>29</v>
      </c>
      <c r="D311" s="31" t="s">
        <v>213</v>
      </c>
      <c r="E311" s="31" t="s">
        <v>297</v>
      </c>
      <c r="F311" s="31" t="s">
        <v>20</v>
      </c>
      <c r="G311" s="38">
        <v>70</v>
      </c>
      <c r="H311" s="38">
        <v>70</v>
      </c>
      <c r="I311" s="38">
        <v>70</v>
      </c>
    </row>
    <row r="312" spans="1:9" s="32" customFormat="1" ht="46.5">
      <c r="A312" s="30" t="s">
        <v>298</v>
      </c>
      <c r="B312" s="31" t="s">
        <v>210</v>
      </c>
      <c r="C312" s="31" t="s">
        <v>29</v>
      </c>
      <c r="D312" s="31" t="s">
        <v>213</v>
      </c>
      <c r="E312" s="31" t="s">
        <v>299</v>
      </c>
      <c r="F312" s="31"/>
      <c r="G312" s="38">
        <f>SUM(G313)</f>
        <v>1323.3</v>
      </c>
      <c r="H312" s="38">
        <f aca="true" t="shared" si="24" ref="H312:I314">SUM(H313)</f>
        <v>1400</v>
      </c>
      <c r="I312" s="38">
        <f t="shared" si="24"/>
        <v>1400</v>
      </c>
    </row>
    <row r="313" spans="1:9" s="32" customFormat="1" ht="30.75">
      <c r="A313" s="30" t="s">
        <v>300</v>
      </c>
      <c r="B313" s="31" t="s">
        <v>210</v>
      </c>
      <c r="C313" s="31" t="s">
        <v>29</v>
      </c>
      <c r="D313" s="31" t="s">
        <v>213</v>
      </c>
      <c r="E313" s="31" t="s">
        <v>301</v>
      </c>
      <c r="F313" s="31"/>
      <c r="G313" s="38">
        <f>SUM(G314)</f>
        <v>1323.3</v>
      </c>
      <c r="H313" s="38">
        <f t="shared" si="24"/>
        <v>1400</v>
      </c>
      <c r="I313" s="38">
        <f t="shared" si="24"/>
        <v>1400</v>
      </c>
    </row>
    <row r="314" spans="1:9" s="32" customFormat="1" ht="46.5">
      <c r="A314" s="30" t="s">
        <v>216</v>
      </c>
      <c r="B314" s="31" t="s">
        <v>210</v>
      </c>
      <c r="C314" s="31" t="s">
        <v>29</v>
      </c>
      <c r="D314" s="31" t="s">
        <v>213</v>
      </c>
      <c r="E314" s="31" t="s">
        <v>302</v>
      </c>
      <c r="F314" s="31"/>
      <c r="G314" s="38">
        <f>SUM(G315)</f>
        <v>1323.3</v>
      </c>
      <c r="H314" s="38">
        <f t="shared" si="24"/>
        <v>1400</v>
      </c>
      <c r="I314" s="38">
        <f t="shared" si="24"/>
        <v>1400</v>
      </c>
    </row>
    <row r="315" spans="1:9" s="32" customFormat="1" ht="46.5">
      <c r="A315" s="30" t="s">
        <v>128</v>
      </c>
      <c r="B315" s="31" t="s">
        <v>210</v>
      </c>
      <c r="C315" s="31" t="s">
        <v>29</v>
      </c>
      <c r="D315" s="31" t="s">
        <v>213</v>
      </c>
      <c r="E315" s="31" t="s">
        <v>302</v>
      </c>
      <c r="F315" s="31" t="s">
        <v>20</v>
      </c>
      <c r="G315" s="38">
        <v>1323.3</v>
      </c>
      <c r="H315" s="38">
        <v>1400</v>
      </c>
      <c r="I315" s="38">
        <v>1400</v>
      </c>
    </row>
    <row r="316" spans="1:9" s="32" customFormat="1" ht="62.25">
      <c r="A316" s="30" t="s">
        <v>285</v>
      </c>
      <c r="B316" s="31" t="s">
        <v>210</v>
      </c>
      <c r="C316" s="31" t="s">
        <v>29</v>
      </c>
      <c r="D316" s="31" t="s">
        <v>213</v>
      </c>
      <c r="E316" s="31" t="s">
        <v>286</v>
      </c>
      <c r="F316" s="31"/>
      <c r="G316" s="38">
        <f>SUM(G317,G319,G327,G329,G333,G336,G339,G342,G344,G346)</f>
        <v>104663.68000000001</v>
      </c>
      <c r="H316" s="38">
        <f>SUM(H317,H319,H327,H329,H333,H336,H339,H342,H344,H346)</f>
        <v>90817.6</v>
      </c>
      <c r="I316" s="38">
        <f>SUM(I317,I319,I327,I329,I333,I336,I339,I342,I344,I346)</f>
        <v>102782.90000000001</v>
      </c>
    </row>
    <row r="317" spans="1:9" s="32" customFormat="1" ht="46.5">
      <c r="A317" s="30" t="s">
        <v>239</v>
      </c>
      <c r="B317" s="31" t="s">
        <v>210</v>
      </c>
      <c r="C317" s="31" t="s">
        <v>29</v>
      </c>
      <c r="D317" s="31" t="s">
        <v>213</v>
      </c>
      <c r="E317" s="31" t="s">
        <v>303</v>
      </c>
      <c r="F317" s="31"/>
      <c r="G317" s="38">
        <f>SUM(G318)</f>
        <v>5321.58</v>
      </c>
      <c r="H317" s="38">
        <f>SUM(H318)</f>
        <v>0</v>
      </c>
      <c r="I317" s="38">
        <f>SUM(I318)</f>
        <v>0</v>
      </c>
    </row>
    <row r="318" spans="1:9" s="32" customFormat="1" ht="46.5">
      <c r="A318" s="30" t="s">
        <v>128</v>
      </c>
      <c r="B318" s="31" t="s">
        <v>210</v>
      </c>
      <c r="C318" s="31" t="s">
        <v>29</v>
      </c>
      <c r="D318" s="31" t="s">
        <v>213</v>
      </c>
      <c r="E318" s="31" t="s">
        <v>303</v>
      </c>
      <c r="F318" s="31" t="s">
        <v>20</v>
      </c>
      <c r="G318" s="38">
        <v>5321.58</v>
      </c>
      <c r="H318" s="38">
        <v>0</v>
      </c>
      <c r="I318" s="38">
        <v>0</v>
      </c>
    </row>
    <row r="319" spans="1:9" s="32" customFormat="1" ht="124.5">
      <c r="A319" s="33" t="s">
        <v>238</v>
      </c>
      <c r="B319" s="31" t="s">
        <v>210</v>
      </c>
      <c r="C319" s="31" t="s">
        <v>29</v>
      </c>
      <c r="D319" s="31" t="s">
        <v>213</v>
      </c>
      <c r="E319" s="31" t="s">
        <v>304</v>
      </c>
      <c r="F319" s="31"/>
      <c r="G319" s="38">
        <f>SUM(G320:G326)</f>
        <v>98021.29999999999</v>
      </c>
      <c r="H319" s="38">
        <f>SUM(H320:H326)</f>
        <v>89350.5</v>
      </c>
      <c r="I319" s="38">
        <f>SUM(I320:I326)</f>
        <v>100952</v>
      </c>
    </row>
    <row r="320" spans="1:9" s="32" customFormat="1" ht="15">
      <c r="A320" s="30" t="s">
        <v>282</v>
      </c>
      <c r="B320" s="31" t="s">
        <v>210</v>
      </c>
      <c r="C320" s="31" t="s">
        <v>29</v>
      </c>
      <c r="D320" s="31" t="s">
        <v>213</v>
      </c>
      <c r="E320" s="31" t="s">
        <v>304</v>
      </c>
      <c r="F320" s="31" t="s">
        <v>25</v>
      </c>
      <c r="G320" s="38">
        <v>67351.2</v>
      </c>
      <c r="H320" s="38">
        <f>67351.2-6487.8</f>
        <v>60863.399999999994</v>
      </c>
      <c r="I320" s="38">
        <f>67351.2+2070.7</f>
        <v>69421.9</v>
      </c>
    </row>
    <row r="321" spans="1:9" s="32" customFormat="1" ht="30.75">
      <c r="A321" s="30" t="s">
        <v>288</v>
      </c>
      <c r="B321" s="31" t="s">
        <v>210</v>
      </c>
      <c r="C321" s="31" t="s">
        <v>29</v>
      </c>
      <c r="D321" s="31" t="s">
        <v>213</v>
      </c>
      <c r="E321" s="31" t="s">
        <v>304</v>
      </c>
      <c r="F321" s="31" t="s">
        <v>26</v>
      </c>
      <c r="G321" s="38">
        <v>360</v>
      </c>
      <c r="H321" s="38">
        <v>280</v>
      </c>
      <c r="I321" s="38">
        <v>320</v>
      </c>
    </row>
    <row r="322" spans="1:9" s="32" customFormat="1" ht="62.25">
      <c r="A322" s="30" t="s">
        <v>283</v>
      </c>
      <c r="B322" s="31" t="s">
        <v>210</v>
      </c>
      <c r="C322" s="31" t="s">
        <v>29</v>
      </c>
      <c r="D322" s="31" t="s">
        <v>213</v>
      </c>
      <c r="E322" s="31" t="s">
        <v>304</v>
      </c>
      <c r="F322" s="31" t="s">
        <v>138</v>
      </c>
      <c r="G322" s="38">
        <v>20340.1</v>
      </c>
      <c r="H322" s="38">
        <f>20340.1-2103</f>
        <v>18237.1</v>
      </c>
      <c r="I322" s="38">
        <f>20340.1+900</f>
        <v>21240.1</v>
      </c>
    </row>
    <row r="323" spans="1:9" s="32" customFormat="1" ht="30.75">
      <c r="A323" s="30" t="s">
        <v>129</v>
      </c>
      <c r="B323" s="31" t="s">
        <v>210</v>
      </c>
      <c r="C323" s="31" t="s">
        <v>29</v>
      </c>
      <c r="D323" s="31" t="s">
        <v>213</v>
      </c>
      <c r="E323" s="31" t="s">
        <v>304</v>
      </c>
      <c r="F323" s="31" t="s">
        <v>19</v>
      </c>
      <c r="G323" s="38">
        <v>1480</v>
      </c>
      <c r="H323" s="38">
        <v>1480</v>
      </c>
      <c r="I323" s="38">
        <v>1480</v>
      </c>
    </row>
    <row r="324" spans="1:9" s="32" customFormat="1" ht="46.5">
      <c r="A324" s="30" t="s">
        <v>128</v>
      </c>
      <c r="B324" s="31" t="s">
        <v>210</v>
      </c>
      <c r="C324" s="31" t="s">
        <v>29</v>
      </c>
      <c r="D324" s="31" t="s">
        <v>213</v>
      </c>
      <c r="E324" s="31" t="s">
        <v>304</v>
      </c>
      <c r="F324" s="31" t="s">
        <v>20</v>
      </c>
      <c r="G324" s="38">
        <v>8290</v>
      </c>
      <c r="H324" s="38">
        <v>8290</v>
      </c>
      <c r="I324" s="38">
        <v>8290</v>
      </c>
    </row>
    <row r="325" spans="1:9" s="32" customFormat="1" ht="15">
      <c r="A325" s="30" t="s">
        <v>249</v>
      </c>
      <c r="B325" s="31" t="s">
        <v>210</v>
      </c>
      <c r="C325" s="31" t="s">
        <v>29</v>
      </c>
      <c r="D325" s="31" t="s">
        <v>213</v>
      </c>
      <c r="E325" s="31" t="s">
        <v>304</v>
      </c>
      <c r="F325" s="31" t="s">
        <v>21</v>
      </c>
      <c r="G325" s="38">
        <v>100</v>
      </c>
      <c r="H325" s="38">
        <v>100</v>
      </c>
      <c r="I325" s="38">
        <v>100</v>
      </c>
    </row>
    <row r="326" spans="1:9" s="32" customFormat="1" ht="15">
      <c r="A326" s="30" t="s">
        <v>250</v>
      </c>
      <c r="B326" s="31" t="s">
        <v>210</v>
      </c>
      <c r="C326" s="31" t="s">
        <v>29</v>
      </c>
      <c r="D326" s="31" t="s">
        <v>213</v>
      </c>
      <c r="E326" s="31" t="s">
        <v>304</v>
      </c>
      <c r="F326" s="31" t="s">
        <v>248</v>
      </c>
      <c r="G326" s="38">
        <v>100</v>
      </c>
      <c r="H326" s="38">
        <v>100</v>
      </c>
      <c r="I326" s="38">
        <v>100</v>
      </c>
    </row>
    <row r="327" spans="1:9" s="32" customFormat="1" ht="135" customHeight="1">
      <c r="A327" s="33" t="s">
        <v>351</v>
      </c>
      <c r="B327" s="31" t="s">
        <v>210</v>
      </c>
      <c r="C327" s="31" t="s">
        <v>29</v>
      </c>
      <c r="D327" s="31" t="s">
        <v>213</v>
      </c>
      <c r="E327" s="31" t="s">
        <v>305</v>
      </c>
      <c r="F327" s="31"/>
      <c r="G327" s="38">
        <f>SUM(G328)</f>
        <v>213.6</v>
      </c>
      <c r="H327" s="38">
        <f>SUM(H328)</f>
        <v>366</v>
      </c>
      <c r="I327" s="38">
        <f>SUM(I328)</f>
        <v>551.7</v>
      </c>
    </row>
    <row r="328" spans="1:9" s="32" customFormat="1" ht="46.5">
      <c r="A328" s="30" t="s">
        <v>128</v>
      </c>
      <c r="B328" s="31" t="s">
        <v>210</v>
      </c>
      <c r="C328" s="31" t="s">
        <v>29</v>
      </c>
      <c r="D328" s="31" t="s">
        <v>213</v>
      </c>
      <c r="E328" s="31" t="s">
        <v>305</v>
      </c>
      <c r="F328" s="31" t="s">
        <v>20</v>
      </c>
      <c r="G328" s="38">
        <f>212.5+1.1</f>
        <v>213.6</v>
      </c>
      <c r="H328" s="38">
        <v>366</v>
      </c>
      <c r="I328" s="38">
        <v>551.7</v>
      </c>
    </row>
    <row r="329" spans="1:9" s="32" customFormat="1" ht="171">
      <c r="A329" s="33" t="s">
        <v>352</v>
      </c>
      <c r="B329" s="31" t="s">
        <v>210</v>
      </c>
      <c r="C329" s="31" t="s">
        <v>29</v>
      </c>
      <c r="D329" s="31" t="s">
        <v>213</v>
      </c>
      <c r="E329" s="31" t="s">
        <v>306</v>
      </c>
      <c r="F329" s="31"/>
      <c r="G329" s="38">
        <f>SUM(G330:G332)</f>
        <v>149.1</v>
      </c>
      <c r="H329" s="38">
        <f>SUM(H330:H332)</f>
        <v>149.1</v>
      </c>
      <c r="I329" s="38">
        <f>SUM(I330:I332)</f>
        <v>149.1</v>
      </c>
    </row>
    <row r="330" spans="1:9" s="32" customFormat="1" ht="15">
      <c r="A330" s="30" t="s">
        <v>282</v>
      </c>
      <c r="B330" s="31" t="s">
        <v>210</v>
      </c>
      <c r="C330" s="31" t="s">
        <v>29</v>
      </c>
      <c r="D330" s="31" t="s">
        <v>213</v>
      </c>
      <c r="E330" s="31" t="s">
        <v>306</v>
      </c>
      <c r="F330" s="31" t="s">
        <v>25</v>
      </c>
      <c r="G330" s="38">
        <v>114</v>
      </c>
      <c r="H330" s="38">
        <v>114</v>
      </c>
      <c r="I330" s="38">
        <v>114</v>
      </c>
    </row>
    <row r="331" spans="1:9" s="32" customFormat="1" ht="62.25">
      <c r="A331" s="30" t="s">
        <v>283</v>
      </c>
      <c r="B331" s="31" t="s">
        <v>210</v>
      </c>
      <c r="C331" s="31" t="s">
        <v>29</v>
      </c>
      <c r="D331" s="31" t="s">
        <v>213</v>
      </c>
      <c r="E331" s="31" t="s">
        <v>306</v>
      </c>
      <c r="F331" s="31" t="s">
        <v>138</v>
      </c>
      <c r="G331" s="38">
        <v>34.4</v>
      </c>
      <c r="H331" s="38">
        <v>34.4</v>
      </c>
      <c r="I331" s="38">
        <v>34.4</v>
      </c>
    </row>
    <row r="332" spans="1:9" s="32" customFormat="1" ht="46.5">
      <c r="A332" s="30" t="s">
        <v>128</v>
      </c>
      <c r="B332" s="31" t="s">
        <v>210</v>
      </c>
      <c r="C332" s="31" t="s">
        <v>29</v>
      </c>
      <c r="D332" s="31" t="s">
        <v>213</v>
      </c>
      <c r="E332" s="31" t="s">
        <v>306</v>
      </c>
      <c r="F332" s="31" t="s">
        <v>20</v>
      </c>
      <c r="G332" s="38">
        <v>0.7</v>
      </c>
      <c r="H332" s="38">
        <v>0.7</v>
      </c>
      <c r="I332" s="38">
        <v>0.7</v>
      </c>
    </row>
    <row r="333" spans="1:9" s="32" customFormat="1" ht="78">
      <c r="A333" s="30" t="s">
        <v>353</v>
      </c>
      <c r="B333" s="31" t="s">
        <v>210</v>
      </c>
      <c r="C333" s="31" t="s">
        <v>29</v>
      </c>
      <c r="D333" s="31" t="s">
        <v>213</v>
      </c>
      <c r="E333" s="31" t="s">
        <v>307</v>
      </c>
      <c r="F333" s="31"/>
      <c r="G333" s="38">
        <f>SUM(G334:G335)</f>
        <v>217.1</v>
      </c>
      <c r="H333" s="38">
        <f>SUM(H334:H335)</f>
        <v>188.1</v>
      </c>
      <c r="I333" s="38">
        <f>SUM(I334:I335)</f>
        <v>188.1</v>
      </c>
    </row>
    <row r="334" spans="1:9" s="32" customFormat="1" ht="46.5">
      <c r="A334" s="30" t="s">
        <v>128</v>
      </c>
      <c r="B334" s="31" t="s">
        <v>210</v>
      </c>
      <c r="C334" s="31" t="s">
        <v>29</v>
      </c>
      <c r="D334" s="31" t="s">
        <v>213</v>
      </c>
      <c r="E334" s="31" t="s">
        <v>307</v>
      </c>
      <c r="F334" s="31" t="s">
        <v>20</v>
      </c>
      <c r="G334" s="38">
        <v>216</v>
      </c>
      <c r="H334" s="38">
        <f>216-29</f>
        <v>187</v>
      </c>
      <c r="I334" s="38">
        <f>216-29</f>
        <v>187</v>
      </c>
    </row>
    <row r="335" spans="1:9" s="32" customFormat="1" ht="15">
      <c r="A335" s="30" t="s">
        <v>215</v>
      </c>
      <c r="B335" s="31" t="s">
        <v>210</v>
      </c>
      <c r="C335" s="31" t="s">
        <v>29</v>
      </c>
      <c r="D335" s="31" t="s">
        <v>213</v>
      </c>
      <c r="E335" s="31" t="s">
        <v>307</v>
      </c>
      <c r="F335" s="31" t="s">
        <v>308</v>
      </c>
      <c r="G335" s="38">
        <v>1.1</v>
      </c>
      <c r="H335" s="38">
        <v>1.1</v>
      </c>
      <c r="I335" s="38">
        <v>1.1</v>
      </c>
    </row>
    <row r="336" spans="1:9" s="32" customFormat="1" ht="144.75" customHeight="1">
      <c r="A336" s="33" t="s">
        <v>354</v>
      </c>
      <c r="B336" s="31" t="s">
        <v>210</v>
      </c>
      <c r="C336" s="31" t="s">
        <v>29</v>
      </c>
      <c r="D336" s="31" t="s">
        <v>213</v>
      </c>
      <c r="E336" s="31" t="s">
        <v>309</v>
      </c>
      <c r="F336" s="31"/>
      <c r="G336" s="38">
        <f>SUM(G337:G338)</f>
        <v>496.3</v>
      </c>
      <c r="H336" s="38">
        <f>SUM(H337:H338)</f>
        <v>519.2</v>
      </c>
      <c r="I336" s="38">
        <f>SUM(I337:I338)</f>
        <v>697.3</v>
      </c>
    </row>
    <row r="337" spans="1:9" s="32" customFormat="1" ht="46.5">
      <c r="A337" s="30" t="s">
        <v>128</v>
      </c>
      <c r="B337" s="31" t="s">
        <v>210</v>
      </c>
      <c r="C337" s="31" t="s">
        <v>29</v>
      </c>
      <c r="D337" s="31" t="s">
        <v>213</v>
      </c>
      <c r="E337" s="31" t="s">
        <v>309</v>
      </c>
      <c r="F337" s="31" t="s">
        <v>20</v>
      </c>
      <c r="G337" s="38">
        <v>491.7</v>
      </c>
      <c r="H337" s="38">
        <f>491.7+22.9</f>
        <v>514.6</v>
      </c>
      <c r="I337" s="38">
        <v>589.3</v>
      </c>
    </row>
    <row r="338" spans="1:9" s="32" customFormat="1" ht="63.75" customHeight="1">
      <c r="A338" s="30" t="s">
        <v>147</v>
      </c>
      <c r="B338" s="31" t="s">
        <v>210</v>
      </c>
      <c r="C338" s="31" t="s">
        <v>29</v>
      </c>
      <c r="D338" s="31" t="s">
        <v>213</v>
      </c>
      <c r="E338" s="31" t="s">
        <v>309</v>
      </c>
      <c r="F338" s="31" t="s">
        <v>284</v>
      </c>
      <c r="G338" s="38">
        <v>4.6</v>
      </c>
      <c r="H338" s="38">
        <v>4.6</v>
      </c>
      <c r="I338" s="38">
        <v>108</v>
      </c>
    </row>
    <row r="339" spans="1:9" s="32" customFormat="1" ht="30.75">
      <c r="A339" s="30" t="s">
        <v>311</v>
      </c>
      <c r="B339" s="31" t="s">
        <v>210</v>
      </c>
      <c r="C339" s="31" t="s">
        <v>29</v>
      </c>
      <c r="D339" s="31" t="s">
        <v>213</v>
      </c>
      <c r="E339" s="31" t="s">
        <v>312</v>
      </c>
      <c r="F339" s="31"/>
      <c r="G339" s="38">
        <f>SUM(G340:G341)</f>
        <v>25</v>
      </c>
      <c r="H339" s="38">
        <f>SUM(H340:H341)</f>
        <v>25</v>
      </c>
      <c r="I339" s="38">
        <f>SUM(I340:I341)</f>
        <v>25</v>
      </c>
    </row>
    <row r="340" spans="1:9" s="32" customFormat="1" ht="30.75">
      <c r="A340" s="30" t="s">
        <v>288</v>
      </c>
      <c r="B340" s="31" t="s">
        <v>210</v>
      </c>
      <c r="C340" s="31" t="s">
        <v>29</v>
      </c>
      <c r="D340" s="31" t="s">
        <v>213</v>
      </c>
      <c r="E340" s="31" t="s">
        <v>312</v>
      </c>
      <c r="F340" s="31" t="s">
        <v>26</v>
      </c>
      <c r="G340" s="38">
        <v>5</v>
      </c>
      <c r="H340" s="38">
        <v>5</v>
      </c>
      <c r="I340" s="38">
        <v>5</v>
      </c>
    </row>
    <row r="341" spans="1:9" s="32" customFormat="1" ht="46.5">
      <c r="A341" s="30" t="s">
        <v>128</v>
      </c>
      <c r="B341" s="31" t="s">
        <v>210</v>
      </c>
      <c r="C341" s="31" t="s">
        <v>29</v>
      </c>
      <c r="D341" s="31" t="s">
        <v>213</v>
      </c>
      <c r="E341" s="31" t="s">
        <v>312</v>
      </c>
      <c r="F341" s="31" t="s">
        <v>20</v>
      </c>
      <c r="G341" s="38">
        <v>20</v>
      </c>
      <c r="H341" s="38">
        <v>20</v>
      </c>
      <c r="I341" s="38">
        <v>20</v>
      </c>
    </row>
    <row r="342" spans="1:9" s="32" customFormat="1" ht="30.75">
      <c r="A342" s="30" t="s">
        <v>313</v>
      </c>
      <c r="B342" s="31" t="s">
        <v>210</v>
      </c>
      <c r="C342" s="31" t="s">
        <v>29</v>
      </c>
      <c r="D342" s="31" t="s">
        <v>213</v>
      </c>
      <c r="E342" s="31" t="s">
        <v>314</v>
      </c>
      <c r="F342" s="31"/>
      <c r="G342" s="38">
        <f>SUM(G343)</f>
        <v>33</v>
      </c>
      <c r="H342" s="38">
        <f>SUM(H343)</f>
        <v>33</v>
      </c>
      <c r="I342" s="38">
        <f>SUM(I343)</f>
        <v>33</v>
      </c>
    </row>
    <row r="343" spans="1:9" s="32" customFormat="1" ht="46.5">
      <c r="A343" s="30" t="s">
        <v>128</v>
      </c>
      <c r="B343" s="31" t="s">
        <v>210</v>
      </c>
      <c r="C343" s="31" t="s">
        <v>29</v>
      </c>
      <c r="D343" s="31" t="s">
        <v>213</v>
      </c>
      <c r="E343" s="31" t="s">
        <v>314</v>
      </c>
      <c r="F343" s="31" t="s">
        <v>20</v>
      </c>
      <c r="G343" s="38">
        <v>33</v>
      </c>
      <c r="H343" s="38">
        <v>33</v>
      </c>
      <c r="I343" s="38">
        <v>33</v>
      </c>
    </row>
    <row r="344" spans="1:9" s="32" customFormat="1" ht="15">
      <c r="A344" s="30" t="s">
        <v>315</v>
      </c>
      <c r="B344" s="31" t="s">
        <v>210</v>
      </c>
      <c r="C344" s="31" t="s">
        <v>29</v>
      </c>
      <c r="D344" s="31" t="s">
        <v>213</v>
      </c>
      <c r="E344" s="31" t="s">
        <v>316</v>
      </c>
      <c r="F344" s="31"/>
      <c r="G344" s="38">
        <f>SUM(G345)</f>
        <v>20</v>
      </c>
      <c r="H344" s="38">
        <f>SUM(H345)</f>
        <v>20</v>
      </c>
      <c r="I344" s="38">
        <f>SUM(I345)</f>
        <v>20</v>
      </c>
    </row>
    <row r="345" spans="1:9" s="32" customFormat="1" ht="46.5">
      <c r="A345" s="30" t="s">
        <v>128</v>
      </c>
      <c r="B345" s="31" t="s">
        <v>210</v>
      </c>
      <c r="C345" s="31" t="s">
        <v>29</v>
      </c>
      <c r="D345" s="31" t="s">
        <v>213</v>
      </c>
      <c r="E345" s="31" t="s">
        <v>316</v>
      </c>
      <c r="F345" s="31" t="s">
        <v>20</v>
      </c>
      <c r="G345" s="38">
        <v>20</v>
      </c>
      <c r="H345" s="38">
        <v>20</v>
      </c>
      <c r="I345" s="38">
        <v>20</v>
      </c>
    </row>
    <row r="346" spans="1:9" s="32" customFormat="1" ht="30.75">
      <c r="A346" s="30" t="s">
        <v>289</v>
      </c>
      <c r="B346" s="31" t="s">
        <v>210</v>
      </c>
      <c r="C346" s="31" t="s">
        <v>29</v>
      </c>
      <c r="D346" s="31" t="s">
        <v>213</v>
      </c>
      <c r="E346" s="31" t="s">
        <v>290</v>
      </c>
      <c r="F346" s="31"/>
      <c r="G346" s="38">
        <f>SUM(G347)</f>
        <v>166.7</v>
      </c>
      <c r="H346" s="38">
        <f>SUM(H347)</f>
        <v>166.7</v>
      </c>
      <c r="I346" s="38">
        <f>SUM(I347)</f>
        <v>166.7</v>
      </c>
    </row>
    <row r="347" spans="1:9" s="32" customFormat="1" ht="46.5">
      <c r="A347" s="30" t="s">
        <v>128</v>
      </c>
      <c r="B347" s="31" t="s">
        <v>210</v>
      </c>
      <c r="C347" s="31" t="s">
        <v>29</v>
      </c>
      <c r="D347" s="31" t="s">
        <v>213</v>
      </c>
      <c r="E347" s="31" t="s">
        <v>290</v>
      </c>
      <c r="F347" s="31" t="s">
        <v>20</v>
      </c>
      <c r="G347" s="38">
        <v>166.7</v>
      </c>
      <c r="H347" s="38">
        <v>166.7</v>
      </c>
      <c r="I347" s="38">
        <v>166.7</v>
      </c>
    </row>
    <row r="348" spans="1:9" s="32" customFormat="1" ht="15">
      <c r="A348" s="30" t="s">
        <v>193</v>
      </c>
      <c r="B348" s="31" t="s">
        <v>210</v>
      </c>
      <c r="C348" s="31" t="s">
        <v>29</v>
      </c>
      <c r="D348" s="31" t="s">
        <v>15</v>
      </c>
      <c r="E348" s="31"/>
      <c r="F348" s="31"/>
      <c r="G348" s="38">
        <f aca="true" t="shared" si="25" ref="G348:I349">SUM(G349)</f>
        <v>6335.7</v>
      </c>
      <c r="H348" s="38">
        <f t="shared" si="25"/>
        <v>6335.7</v>
      </c>
      <c r="I348" s="38">
        <f t="shared" si="25"/>
        <v>6335.7</v>
      </c>
    </row>
    <row r="349" spans="1:9" s="32" customFormat="1" ht="30.75">
      <c r="A349" s="30" t="s">
        <v>110</v>
      </c>
      <c r="B349" s="31" t="s">
        <v>210</v>
      </c>
      <c r="C349" s="31" t="s">
        <v>29</v>
      </c>
      <c r="D349" s="31" t="s">
        <v>15</v>
      </c>
      <c r="E349" s="31" t="s">
        <v>280</v>
      </c>
      <c r="F349" s="31"/>
      <c r="G349" s="38">
        <f t="shared" si="25"/>
        <v>6335.7</v>
      </c>
      <c r="H349" s="38">
        <f t="shared" si="25"/>
        <v>6335.7</v>
      </c>
      <c r="I349" s="38">
        <f t="shared" si="25"/>
        <v>6335.7</v>
      </c>
    </row>
    <row r="350" spans="1:9" s="32" customFormat="1" ht="15">
      <c r="A350" s="30" t="s">
        <v>195</v>
      </c>
      <c r="B350" s="31" t="s">
        <v>210</v>
      </c>
      <c r="C350" s="31" t="s">
        <v>29</v>
      </c>
      <c r="D350" s="31" t="s">
        <v>15</v>
      </c>
      <c r="E350" s="31" t="s">
        <v>310</v>
      </c>
      <c r="F350" s="31"/>
      <c r="G350" s="38">
        <f>SUM(G351:G356)</f>
        <v>6335.7</v>
      </c>
      <c r="H350" s="38">
        <f>SUM(H351:H356)</f>
        <v>6335.7</v>
      </c>
      <c r="I350" s="38">
        <f>SUM(I351:I356)</f>
        <v>6335.7</v>
      </c>
    </row>
    <row r="351" spans="1:9" s="32" customFormat="1" ht="15">
      <c r="A351" s="30" t="s">
        <v>282</v>
      </c>
      <c r="B351" s="31" t="s">
        <v>210</v>
      </c>
      <c r="C351" s="31" t="s">
        <v>29</v>
      </c>
      <c r="D351" s="31" t="s">
        <v>15</v>
      </c>
      <c r="E351" s="31" t="s">
        <v>310</v>
      </c>
      <c r="F351" s="31" t="s">
        <v>25</v>
      </c>
      <c r="G351" s="38">
        <v>4474.5</v>
      </c>
      <c r="H351" s="38">
        <v>4474.5</v>
      </c>
      <c r="I351" s="38">
        <v>4474.5</v>
      </c>
    </row>
    <row r="352" spans="1:9" s="32" customFormat="1" ht="62.25">
      <c r="A352" s="30" t="s">
        <v>283</v>
      </c>
      <c r="B352" s="31" t="s">
        <v>210</v>
      </c>
      <c r="C352" s="31" t="s">
        <v>29</v>
      </c>
      <c r="D352" s="31" t="s">
        <v>15</v>
      </c>
      <c r="E352" s="31" t="s">
        <v>310</v>
      </c>
      <c r="F352" s="31" t="s">
        <v>138</v>
      </c>
      <c r="G352" s="38">
        <v>1351.3</v>
      </c>
      <c r="H352" s="38">
        <v>1351.3</v>
      </c>
      <c r="I352" s="38">
        <v>1351.3</v>
      </c>
    </row>
    <row r="353" spans="1:9" s="32" customFormat="1" ht="30.75">
      <c r="A353" s="30" t="s">
        <v>129</v>
      </c>
      <c r="B353" s="31" t="s">
        <v>210</v>
      </c>
      <c r="C353" s="31" t="s">
        <v>29</v>
      </c>
      <c r="D353" s="31" t="s">
        <v>15</v>
      </c>
      <c r="E353" s="31" t="s">
        <v>310</v>
      </c>
      <c r="F353" s="31" t="s">
        <v>19</v>
      </c>
      <c r="G353" s="38">
        <v>5</v>
      </c>
      <c r="H353" s="38">
        <v>5</v>
      </c>
      <c r="I353" s="38">
        <v>5</v>
      </c>
    </row>
    <row r="354" spans="1:9" s="32" customFormat="1" ht="46.5">
      <c r="A354" s="30" t="s">
        <v>128</v>
      </c>
      <c r="B354" s="31" t="s">
        <v>210</v>
      </c>
      <c r="C354" s="31" t="s">
        <v>29</v>
      </c>
      <c r="D354" s="31" t="s">
        <v>15</v>
      </c>
      <c r="E354" s="31" t="s">
        <v>310</v>
      </c>
      <c r="F354" s="31" t="s">
        <v>20</v>
      </c>
      <c r="G354" s="38">
        <v>459.9</v>
      </c>
      <c r="H354" s="38">
        <v>459.9</v>
      </c>
      <c r="I354" s="38">
        <v>459.9</v>
      </c>
    </row>
    <row r="355" spans="1:9" s="32" customFormat="1" ht="15">
      <c r="A355" s="30" t="s">
        <v>249</v>
      </c>
      <c r="B355" s="31" t="s">
        <v>210</v>
      </c>
      <c r="C355" s="31" t="s">
        <v>29</v>
      </c>
      <c r="D355" s="31" t="s">
        <v>15</v>
      </c>
      <c r="E355" s="31" t="s">
        <v>310</v>
      </c>
      <c r="F355" s="31" t="s">
        <v>21</v>
      </c>
      <c r="G355" s="38">
        <v>35</v>
      </c>
      <c r="H355" s="38">
        <v>35</v>
      </c>
      <c r="I355" s="38">
        <v>35</v>
      </c>
    </row>
    <row r="356" spans="1:9" s="32" customFormat="1" ht="15">
      <c r="A356" s="30" t="s">
        <v>250</v>
      </c>
      <c r="B356" s="31" t="s">
        <v>210</v>
      </c>
      <c r="C356" s="31" t="s">
        <v>29</v>
      </c>
      <c r="D356" s="31" t="s">
        <v>15</v>
      </c>
      <c r="E356" s="31" t="s">
        <v>310</v>
      </c>
      <c r="F356" s="31" t="s">
        <v>248</v>
      </c>
      <c r="G356" s="38">
        <v>10</v>
      </c>
      <c r="H356" s="38">
        <v>10</v>
      </c>
      <c r="I356" s="38">
        <v>10</v>
      </c>
    </row>
    <row r="357" spans="1:9" s="32" customFormat="1" ht="15">
      <c r="A357" s="30" t="s">
        <v>112</v>
      </c>
      <c r="B357" s="31" t="s">
        <v>210</v>
      </c>
      <c r="C357" s="31" t="s">
        <v>29</v>
      </c>
      <c r="D357" s="31" t="s">
        <v>29</v>
      </c>
      <c r="E357" s="31"/>
      <c r="F357" s="31"/>
      <c r="G357" s="38">
        <f>SUM(G358,G362)</f>
        <v>1820.4</v>
      </c>
      <c r="H357" s="38">
        <f>SUM(H358,H362)</f>
        <v>1899.1</v>
      </c>
      <c r="I357" s="38">
        <f>SUM(I358,I362)</f>
        <v>1978.2</v>
      </c>
    </row>
    <row r="358" spans="1:9" s="32" customFormat="1" ht="46.5">
      <c r="A358" s="30" t="s">
        <v>298</v>
      </c>
      <c r="B358" s="31" t="s">
        <v>210</v>
      </c>
      <c r="C358" s="31" t="s">
        <v>29</v>
      </c>
      <c r="D358" s="31" t="s">
        <v>29</v>
      </c>
      <c r="E358" s="31" t="s">
        <v>299</v>
      </c>
      <c r="F358" s="31"/>
      <c r="G358" s="38">
        <f>SUM(G359)</f>
        <v>205.4</v>
      </c>
      <c r="H358" s="38">
        <f aca="true" t="shared" si="26" ref="H358:I360">SUM(H359)</f>
        <v>210</v>
      </c>
      <c r="I358" s="38">
        <f t="shared" si="26"/>
        <v>215</v>
      </c>
    </row>
    <row r="359" spans="1:9" s="32" customFormat="1" ht="30.75">
      <c r="A359" s="30" t="s">
        <v>300</v>
      </c>
      <c r="B359" s="31" t="s">
        <v>210</v>
      </c>
      <c r="C359" s="31" t="s">
        <v>29</v>
      </c>
      <c r="D359" s="31" t="s">
        <v>29</v>
      </c>
      <c r="E359" s="31" t="s">
        <v>301</v>
      </c>
      <c r="F359" s="31"/>
      <c r="G359" s="38">
        <f>SUM(G360)</f>
        <v>205.4</v>
      </c>
      <c r="H359" s="38">
        <f t="shared" si="26"/>
        <v>210</v>
      </c>
      <c r="I359" s="38">
        <f t="shared" si="26"/>
        <v>215</v>
      </c>
    </row>
    <row r="360" spans="1:9" s="32" customFormat="1" ht="62.25">
      <c r="A360" s="30" t="s">
        <v>330</v>
      </c>
      <c r="B360" s="31" t="s">
        <v>210</v>
      </c>
      <c r="C360" s="31" t="s">
        <v>29</v>
      </c>
      <c r="D360" s="31" t="s">
        <v>29</v>
      </c>
      <c r="E360" s="31" t="s">
        <v>329</v>
      </c>
      <c r="F360" s="31"/>
      <c r="G360" s="38">
        <f>SUM(G361)</f>
        <v>205.4</v>
      </c>
      <c r="H360" s="38">
        <f t="shared" si="26"/>
        <v>210</v>
      </c>
      <c r="I360" s="38">
        <f t="shared" si="26"/>
        <v>215</v>
      </c>
    </row>
    <row r="361" spans="1:9" s="32" customFormat="1" ht="46.5">
      <c r="A361" s="30" t="s">
        <v>128</v>
      </c>
      <c r="B361" s="31" t="s">
        <v>210</v>
      </c>
      <c r="C361" s="31" t="s">
        <v>29</v>
      </c>
      <c r="D361" s="31" t="s">
        <v>29</v>
      </c>
      <c r="E361" s="31" t="s">
        <v>329</v>
      </c>
      <c r="F361" s="31" t="s">
        <v>20</v>
      </c>
      <c r="G361" s="38">
        <v>205.4</v>
      </c>
      <c r="H361" s="38">
        <v>210</v>
      </c>
      <c r="I361" s="38">
        <v>215</v>
      </c>
    </row>
    <row r="362" spans="1:9" s="32" customFormat="1" ht="65.25" customHeight="1">
      <c r="A362" s="30" t="s">
        <v>285</v>
      </c>
      <c r="B362" s="31" t="s">
        <v>210</v>
      </c>
      <c r="C362" s="31" t="s">
        <v>29</v>
      </c>
      <c r="D362" s="31" t="s">
        <v>29</v>
      </c>
      <c r="E362" s="31" t="s">
        <v>286</v>
      </c>
      <c r="F362" s="31"/>
      <c r="G362" s="38">
        <f aca="true" t="shared" si="27" ref="G362:I363">SUM(G363)</f>
        <v>1615</v>
      </c>
      <c r="H362" s="38">
        <f t="shared" si="27"/>
        <v>1689.1</v>
      </c>
      <c r="I362" s="38">
        <f t="shared" si="27"/>
        <v>1763.2</v>
      </c>
    </row>
    <row r="363" spans="1:9" s="32" customFormat="1" ht="213" customHeight="1">
      <c r="A363" s="33" t="s">
        <v>355</v>
      </c>
      <c r="B363" s="31" t="s">
        <v>210</v>
      </c>
      <c r="C363" s="31" t="s">
        <v>29</v>
      </c>
      <c r="D363" s="31" t="s">
        <v>29</v>
      </c>
      <c r="E363" s="31" t="s">
        <v>317</v>
      </c>
      <c r="F363" s="31"/>
      <c r="G363" s="38">
        <f t="shared" si="27"/>
        <v>1615</v>
      </c>
      <c r="H363" s="38">
        <f t="shared" si="27"/>
        <v>1689.1</v>
      </c>
      <c r="I363" s="38">
        <f t="shared" si="27"/>
        <v>1763.2</v>
      </c>
    </row>
    <row r="364" spans="1:9" s="32" customFormat="1" ht="46.5">
      <c r="A364" s="30" t="s">
        <v>128</v>
      </c>
      <c r="B364" s="31" t="s">
        <v>210</v>
      </c>
      <c r="C364" s="31" t="s">
        <v>29</v>
      </c>
      <c r="D364" s="31" t="s">
        <v>29</v>
      </c>
      <c r="E364" s="31" t="s">
        <v>317</v>
      </c>
      <c r="F364" s="31" t="s">
        <v>20</v>
      </c>
      <c r="G364" s="38">
        <f>1599+16</f>
        <v>1615</v>
      </c>
      <c r="H364" s="38">
        <v>1689.1</v>
      </c>
      <c r="I364" s="38">
        <v>1763.2</v>
      </c>
    </row>
    <row r="365" spans="1:9" s="32" customFormat="1" ht="15">
      <c r="A365" s="30" t="s">
        <v>217</v>
      </c>
      <c r="B365" s="31" t="s">
        <v>210</v>
      </c>
      <c r="C365" s="31" t="s">
        <v>29</v>
      </c>
      <c r="D365" s="31" t="s">
        <v>27</v>
      </c>
      <c r="E365" s="31"/>
      <c r="F365" s="31"/>
      <c r="G365" s="38">
        <f>SUM(G366)</f>
        <v>3323</v>
      </c>
      <c r="H365" s="38">
        <f>SUM(H366)</f>
        <v>3271.6000000000004</v>
      </c>
      <c r="I365" s="38">
        <f>SUM(I366)</f>
        <v>3271.6000000000004</v>
      </c>
    </row>
    <row r="366" spans="1:9" s="32" customFormat="1" ht="30.75">
      <c r="A366" s="30" t="s">
        <v>110</v>
      </c>
      <c r="B366" s="31" t="s">
        <v>210</v>
      </c>
      <c r="C366" s="31" t="s">
        <v>29</v>
      </c>
      <c r="D366" s="31" t="s">
        <v>27</v>
      </c>
      <c r="E366" s="31" t="s">
        <v>280</v>
      </c>
      <c r="F366" s="31"/>
      <c r="G366" s="38">
        <f>SUM(G367,G370)</f>
        <v>3323</v>
      </c>
      <c r="H366" s="38">
        <f>SUM(H367,H370)</f>
        <v>3271.6000000000004</v>
      </c>
      <c r="I366" s="38">
        <f>SUM(I367,I370)</f>
        <v>3271.6000000000004</v>
      </c>
    </row>
    <row r="367" spans="1:9" s="32" customFormat="1" ht="30.75">
      <c r="A367" s="30" t="s">
        <v>111</v>
      </c>
      <c r="B367" s="31" t="s">
        <v>210</v>
      </c>
      <c r="C367" s="31" t="s">
        <v>29</v>
      </c>
      <c r="D367" s="31" t="s">
        <v>27</v>
      </c>
      <c r="E367" s="31" t="s">
        <v>318</v>
      </c>
      <c r="F367" s="31"/>
      <c r="G367" s="38">
        <f>SUM(G368:G369)</f>
        <v>891.3</v>
      </c>
      <c r="H367" s="38">
        <f>SUM(H368:H369)</f>
        <v>891.3</v>
      </c>
      <c r="I367" s="38">
        <f>SUM(I368:I369)</f>
        <v>891.3</v>
      </c>
    </row>
    <row r="368" spans="1:9" s="32" customFormat="1" ht="30.75">
      <c r="A368" s="30" t="s">
        <v>106</v>
      </c>
      <c r="B368" s="31" t="s">
        <v>210</v>
      </c>
      <c r="C368" s="31" t="s">
        <v>29</v>
      </c>
      <c r="D368" s="31" t="s">
        <v>27</v>
      </c>
      <c r="E368" s="31" t="s">
        <v>318</v>
      </c>
      <c r="F368" s="31" t="s">
        <v>16</v>
      </c>
      <c r="G368" s="38">
        <v>684.6</v>
      </c>
      <c r="H368" s="38">
        <v>684.6</v>
      </c>
      <c r="I368" s="38">
        <v>684.6</v>
      </c>
    </row>
    <row r="369" spans="1:9" s="32" customFormat="1" ht="62.25">
      <c r="A369" s="30" t="s">
        <v>108</v>
      </c>
      <c r="B369" s="31" t="s">
        <v>210</v>
      </c>
      <c r="C369" s="31" t="s">
        <v>29</v>
      </c>
      <c r="D369" s="31" t="s">
        <v>27</v>
      </c>
      <c r="E369" s="31" t="s">
        <v>318</v>
      </c>
      <c r="F369" s="31" t="s">
        <v>109</v>
      </c>
      <c r="G369" s="38">
        <v>206.7</v>
      </c>
      <c r="H369" s="38">
        <v>206.7</v>
      </c>
      <c r="I369" s="38">
        <v>206.7</v>
      </c>
    </row>
    <row r="370" spans="1:9" s="32" customFormat="1" ht="81" customHeight="1">
      <c r="A370" s="30" t="s">
        <v>206</v>
      </c>
      <c r="B370" s="31" t="s">
        <v>210</v>
      </c>
      <c r="C370" s="31" t="s">
        <v>29</v>
      </c>
      <c r="D370" s="31" t="s">
        <v>27</v>
      </c>
      <c r="E370" s="31" t="s">
        <v>319</v>
      </c>
      <c r="F370" s="31"/>
      <c r="G370" s="38">
        <f>SUM(G371:G376)</f>
        <v>2431.7</v>
      </c>
      <c r="H370" s="38">
        <f>SUM(H371:H376)</f>
        <v>2380.3</v>
      </c>
      <c r="I370" s="38">
        <f>SUM(I371:I376)</f>
        <v>2380.3</v>
      </c>
    </row>
    <row r="371" spans="1:9" s="32" customFormat="1" ht="15">
      <c r="A371" s="30" t="s">
        <v>282</v>
      </c>
      <c r="B371" s="31" t="s">
        <v>210</v>
      </c>
      <c r="C371" s="31" t="s">
        <v>29</v>
      </c>
      <c r="D371" s="31" t="s">
        <v>27</v>
      </c>
      <c r="E371" s="31" t="s">
        <v>319</v>
      </c>
      <c r="F371" s="31" t="s">
        <v>25</v>
      </c>
      <c r="G371" s="38">
        <v>1206.1</v>
      </c>
      <c r="H371" s="38">
        <v>1206.1</v>
      </c>
      <c r="I371" s="38">
        <v>1206.1</v>
      </c>
    </row>
    <row r="372" spans="1:9" s="32" customFormat="1" ht="62.25">
      <c r="A372" s="30" t="s">
        <v>283</v>
      </c>
      <c r="B372" s="31" t="s">
        <v>210</v>
      </c>
      <c r="C372" s="31" t="s">
        <v>29</v>
      </c>
      <c r="D372" s="31" t="s">
        <v>27</v>
      </c>
      <c r="E372" s="31" t="s">
        <v>319</v>
      </c>
      <c r="F372" s="31" t="s">
        <v>138</v>
      </c>
      <c r="G372" s="38">
        <v>364.2</v>
      </c>
      <c r="H372" s="38">
        <v>364.2</v>
      </c>
      <c r="I372" s="38">
        <v>364.2</v>
      </c>
    </row>
    <row r="373" spans="1:9" s="32" customFormat="1" ht="30.75">
      <c r="A373" s="30" t="s">
        <v>129</v>
      </c>
      <c r="B373" s="31" t="s">
        <v>210</v>
      </c>
      <c r="C373" s="31" t="s">
        <v>29</v>
      </c>
      <c r="D373" s="31" t="s">
        <v>27</v>
      </c>
      <c r="E373" s="31" t="s">
        <v>319</v>
      </c>
      <c r="F373" s="31" t="s">
        <v>19</v>
      </c>
      <c r="G373" s="38">
        <v>198</v>
      </c>
      <c r="H373" s="38">
        <v>200</v>
      </c>
      <c r="I373" s="38">
        <v>200</v>
      </c>
    </row>
    <row r="374" spans="1:9" s="32" customFormat="1" ht="46.5">
      <c r="A374" s="30" t="s">
        <v>128</v>
      </c>
      <c r="B374" s="31" t="s">
        <v>210</v>
      </c>
      <c r="C374" s="31" t="s">
        <v>29</v>
      </c>
      <c r="D374" s="31" t="s">
        <v>27</v>
      </c>
      <c r="E374" s="31" t="s">
        <v>319</v>
      </c>
      <c r="F374" s="31" t="s">
        <v>20</v>
      </c>
      <c r="G374" s="38">
        <v>648.4</v>
      </c>
      <c r="H374" s="38">
        <v>500</v>
      </c>
      <c r="I374" s="38">
        <v>500</v>
      </c>
    </row>
    <row r="375" spans="1:9" s="32" customFormat="1" ht="15">
      <c r="A375" s="30" t="s">
        <v>249</v>
      </c>
      <c r="B375" s="31" t="s">
        <v>210</v>
      </c>
      <c r="C375" s="31" t="s">
        <v>29</v>
      </c>
      <c r="D375" s="31" t="s">
        <v>27</v>
      </c>
      <c r="E375" s="31" t="s">
        <v>319</v>
      </c>
      <c r="F375" s="31" t="s">
        <v>21</v>
      </c>
      <c r="G375" s="38">
        <v>10</v>
      </c>
      <c r="H375" s="38">
        <v>80</v>
      </c>
      <c r="I375" s="38">
        <v>80</v>
      </c>
    </row>
    <row r="376" spans="1:9" s="32" customFormat="1" ht="15">
      <c r="A376" s="30" t="s">
        <v>250</v>
      </c>
      <c r="B376" s="31" t="s">
        <v>210</v>
      </c>
      <c r="C376" s="31" t="s">
        <v>29</v>
      </c>
      <c r="D376" s="31" t="s">
        <v>27</v>
      </c>
      <c r="E376" s="31" t="s">
        <v>319</v>
      </c>
      <c r="F376" s="31" t="s">
        <v>248</v>
      </c>
      <c r="G376" s="38">
        <v>5</v>
      </c>
      <c r="H376" s="38">
        <v>30</v>
      </c>
      <c r="I376" s="38">
        <v>30</v>
      </c>
    </row>
    <row r="377" spans="1:9" s="32" customFormat="1" ht="15">
      <c r="A377" s="30" t="s">
        <v>123</v>
      </c>
      <c r="B377" s="31" t="s">
        <v>210</v>
      </c>
      <c r="C377" s="31" t="s">
        <v>30</v>
      </c>
      <c r="D377" s="31"/>
      <c r="E377" s="31"/>
      <c r="F377" s="31"/>
      <c r="G377" s="38">
        <f>SUM(G378,G388,G405)</f>
        <v>15783.300000000001</v>
      </c>
      <c r="H377" s="38">
        <f>SUM(H378,H388,H405)</f>
        <v>16434.1</v>
      </c>
      <c r="I377" s="38">
        <f>SUM(I378,I388,I405)</f>
        <v>17704.300000000003</v>
      </c>
    </row>
    <row r="378" spans="1:9" s="32" customFormat="1" ht="15">
      <c r="A378" s="30" t="s">
        <v>125</v>
      </c>
      <c r="B378" s="31" t="s">
        <v>210</v>
      </c>
      <c r="C378" s="31" t="s">
        <v>30</v>
      </c>
      <c r="D378" s="31" t="s">
        <v>15</v>
      </c>
      <c r="E378" s="31"/>
      <c r="F378" s="31"/>
      <c r="G378" s="38">
        <f>SUM(G379)</f>
        <v>1777.3000000000002</v>
      </c>
      <c r="H378" s="38">
        <f>SUM(H379)</f>
        <v>1997.4</v>
      </c>
      <c r="I378" s="38">
        <f>SUM(I379)</f>
        <v>2825.5</v>
      </c>
    </row>
    <row r="379" spans="1:9" s="32" customFormat="1" ht="62.25">
      <c r="A379" s="30" t="s">
        <v>285</v>
      </c>
      <c r="B379" s="31" t="s">
        <v>210</v>
      </c>
      <c r="C379" s="31" t="s">
        <v>30</v>
      </c>
      <c r="D379" s="31" t="s">
        <v>15</v>
      </c>
      <c r="E379" s="31" t="s">
        <v>286</v>
      </c>
      <c r="F379" s="31"/>
      <c r="G379" s="38">
        <f>SUM(G380,G382,G385)</f>
        <v>1777.3000000000002</v>
      </c>
      <c r="H379" s="38">
        <f>SUM(H380,H382,H385)</f>
        <v>1997.4</v>
      </c>
      <c r="I379" s="38">
        <f>SUM(I380,I382,I385)</f>
        <v>2825.5</v>
      </c>
    </row>
    <row r="380" spans="1:9" s="32" customFormat="1" ht="46.5">
      <c r="A380" s="30" t="s">
        <v>361</v>
      </c>
      <c r="B380" s="31" t="s">
        <v>210</v>
      </c>
      <c r="C380" s="31" t="s">
        <v>30</v>
      </c>
      <c r="D380" s="31" t="s">
        <v>15</v>
      </c>
      <c r="E380" s="31" t="s">
        <v>320</v>
      </c>
      <c r="F380" s="31"/>
      <c r="G380" s="38">
        <f>SUM(G381)</f>
        <v>47.7</v>
      </c>
      <c r="H380" s="38">
        <f>SUM(H381)</f>
        <v>49.7</v>
      </c>
      <c r="I380" s="38">
        <f>SUM(I381)</f>
        <v>51.7</v>
      </c>
    </row>
    <row r="381" spans="1:9" s="32" customFormat="1" ht="46.5">
      <c r="A381" s="30" t="s">
        <v>160</v>
      </c>
      <c r="B381" s="31" t="s">
        <v>210</v>
      </c>
      <c r="C381" s="31" t="s">
        <v>30</v>
      </c>
      <c r="D381" s="31" t="s">
        <v>15</v>
      </c>
      <c r="E381" s="31" t="s">
        <v>320</v>
      </c>
      <c r="F381" s="31" t="s">
        <v>321</v>
      </c>
      <c r="G381" s="38">
        <v>47.7</v>
      </c>
      <c r="H381" s="38">
        <v>49.7</v>
      </c>
      <c r="I381" s="38">
        <v>51.7</v>
      </c>
    </row>
    <row r="382" spans="1:9" s="32" customFormat="1" ht="93">
      <c r="A382" s="30" t="s">
        <v>356</v>
      </c>
      <c r="B382" s="31" t="s">
        <v>210</v>
      </c>
      <c r="C382" s="31" t="s">
        <v>30</v>
      </c>
      <c r="D382" s="31" t="s">
        <v>15</v>
      </c>
      <c r="E382" s="31" t="s">
        <v>322</v>
      </c>
      <c r="F382" s="31"/>
      <c r="G382" s="38">
        <f>SUM(G383:G384)</f>
        <v>1479.4</v>
      </c>
      <c r="H382" s="38">
        <f>SUM(H383:H384)</f>
        <v>1947.7</v>
      </c>
      <c r="I382" s="38">
        <f>SUM(I383:I384)</f>
        <v>2773.8</v>
      </c>
    </row>
    <row r="383" spans="1:9" s="32" customFormat="1" ht="46.5">
      <c r="A383" s="30" t="s">
        <v>128</v>
      </c>
      <c r="B383" s="31" t="s">
        <v>210</v>
      </c>
      <c r="C383" s="31" t="s">
        <v>30</v>
      </c>
      <c r="D383" s="31" t="s">
        <v>15</v>
      </c>
      <c r="E383" s="31" t="s">
        <v>322</v>
      </c>
      <c r="F383" s="31" t="s">
        <v>20</v>
      </c>
      <c r="G383" s="38">
        <v>7.4</v>
      </c>
      <c r="H383" s="38">
        <v>7.4</v>
      </c>
      <c r="I383" s="38">
        <v>7.4</v>
      </c>
    </row>
    <row r="384" spans="1:9" s="32" customFormat="1" ht="46.5">
      <c r="A384" s="30" t="s">
        <v>160</v>
      </c>
      <c r="B384" s="31" t="s">
        <v>210</v>
      </c>
      <c r="C384" s="31" t="s">
        <v>30</v>
      </c>
      <c r="D384" s="31" t="s">
        <v>15</v>
      </c>
      <c r="E384" s="31" t="s">
        <v>322</v>
      </c>
      <c r="F384" s="31" t="s">
        <v>321</v>
      </c>
      <c r="G384" s="38">
        <v>1472</v>
      </c>
      <c r="H384" s="38">
        <f>1472+468.3</f>
        <v>1940.3</v>
      </c>
      <c r="I384" s="38">
        <f>1472+468.3+826.1</f>
        <v>2766.4</v>
      </c>
    </row>
    <row r="385" spans="1:9" s="32" customFormat="1" ht="15">
      <c r="A385" s="30" t="s">
        <v>323</v>
      </c>
      <c r="B385" s="31" t="s">
        <v>210</v>
      </c>
      <c r="C385" s="31" t="s">
        <v>30</v>
      </c>
      <c r="D385" s="31" t="s">
        <v>15</v>
      </c>
      <c r="E385" s="31" t="s">
        <v>324</v>
      </c>
      <c r="F385" s="31"/>
      <c r="G385" s="38">
        <f>SUM(G386:G387)</f>
        <v>250.20000000000002</v>
      </c>
      <c r="H385" s="38">
        <f>SUM(H386:H387)</f>
        <v>0</v>
      </c>
      <c r="I385" s="38">
        <f>SUM(I386:I387)</f>
        <v>0</v>
      </c>
    </row>
    <row r="386" spans="1:9" s="32" customFormat="1" ht="30.75">
      <c r="A386" s="30" t="s">
        <v>288</v>
      </c>
      <c r="B386" s="31" t="s">
        <v>210</v>
      </c>
      <c r="C386" s="31" t="s">
        <v>30</v>
      </c>
      <c r="D386" s="31" t="s">
        <v>15</v>
      </c>
      <c r="E386" s="31" t="s">
        <v>324</v>
      </c>
      <c r="F386" s="31" t="s">
        <v>26</v>
      </c>
      <c r="G386" s="38">
        <v>233.4</v>
      </c>
      <c r="H386" s="38"/>
      <c r="I386" s="38"/>
    </row>
    <row r="387" spans="1:9" s="32" customFormat="1" ht="46.5">
      <c r="A387" s="30" t="s">
        <v>160</v>
      </c>
      <c r="B387" s="31" t="s">
        <v>210</v>
      </c>
      <c r="C387" s="31" t="s">
        <v>30</v>
      </c>
      <c r="D387" s="31" t="s">
        <v>15</v>
      </c>
      <c r="E387" s="31" t="s">
        <v>324</v>
      </c>
      <c r="F387" s="31" t="s">
        <v>321</v>
      </c>
      <c r="G387" s="38">
        <v>16.8</v>
      </c>
      <c r="H387" s="38"/>
      <c r="I387" s="38"/>
    </row>
    <row r="388" spans="1:9" s="32" customFormat="1" ht="15">
      <c r="A388" s="30" t="s">
        <v>218</v>
      </c>
      <c r="B388" s="31" t="s">
        <v>210</v>
      </c>
      <c r="C388" s="31" t="s">
        <v>30</v>
      </c>
      <c r="D388" s="31" t="s">
        <v>17</v>
      </c>
      <c r="E388" s="31"/>
      <c r="F388" s="31"/>
      <c r="G388" s="38">
        <f>SUM(G389,G399)</f>
        <v>13586.6</v>
      </c>
      <c r="H388" s="38">
        <f>SUM(H389,H399)</f>
        <v>14017.3</v>
      </c>
      <c r="I388" s="38">
        <f>SUM(I389,I399)</f>
        <v>14459.4</v>
      </c>
    </row>
    <row r="389" spans="1:9" s="32" customFormat="1" ht="30.75">
      <c r="A389" s="30" t="s">
        <v>110</v>
      </c>
      <c r="B389" s="31" t="s">
        <v>210</v>
      </c>
      <c r="C389" s="31" t="s">
        <v>30</v>
      </c>
      <c r="D389" s="31" t="s">
        <v>17</v>
      </c>
      <c r="E389" s="31" t="s">
        <v>280</v>
      </c>
      <c r="F389" s="31"/>
      <c r="G389" s="38">
        <f>SUM(G390,G393)</f>
        <v>11060.1</v>
      </c>
      <c r="H389" s="38">
        <f>SUM(H390,H393)</f>
        <v>11060.1</v>
      </c>
      <c r="I389" s="38">
        <f>SUM(I390,I393)</f>
        <v>11060.1</v>
      </c>
    </row>
    <row r="390" spans="1:9" s="32" customFormat="1" ht="186.75">
      <c r="A390" s="33" t="s">
        <v>357</v>
      </c>
      <c r="B390" s="31" t="s">
        <v>210</v>
      </c>
      <c r="C390" s="31" t="s">
        <v>30</v>
      </c>
      <c r="D390" s="31" t="s">
        <v>17</v>
      </c>
      <c r="E390" s="31" t="s">
        <v>331</v>
      </c>
      <c r="F390" s="31"/>
      <c r="G390" s="38">
        <f>SUM(G391:G392)</f>
        <v>277.2</v>
      </c>
      <c r="H390" s="38">
        <f>SUM(H391:H392)</f>
        <v>277.2</v>
      </c>
      <c r="I390" s="38">
        <f>SUM(I391:I392)</f>
        <v>277.2</v>
      </c>
    </row>
    <row r="391" spans="1:9" s="32" customFormat="1" ht="46.5">
      <c r="A391" s="30" t="s">
        <v>128</v>
      </c>
      <c r="B391" s="31" t="s">
        <v>210</v>
      </c>
      <c r="C391" s="31" t="s">
        <v>30</v>
      </c>
      <c r="D391" s="31" t="s">
        <v>17</v>
      </c>
      <c r="E391" s="31" t="s">
        <v>331</v>
      </c>
      <c r="F391" s="31" t="s">
        <v>20</v>
      </c>
      <c r="G391" s="38">
        <v>1.4</v>
      </c>
      <c r="H391" s="38">
        <v>1.4</v>
      </c>
      <c r="I391" s="38">
        <v>1.4</v>
      </c>
    </row>
    <row r="392" spans="1:9" s="32" customFormat="1" ht="30.75">
      <c r="A392" s="30" t="s">
        <v>219</v>
      </c>
      <c r="B392" s="31" t="s">
        <v>210</v>
      </c>
      <c r="C392" s="31" t="s">
        <v>30</v>
      </c>
      <c r="D392" s="31" t="s">
        <v>17</v>
      </c>
      <c r="E392" s="31" t="s">
        <v>331</v>
      </c>
      <c r="F392" s="31" t="s">
        <v>325</v>
      </c>
      <c r="G392" s="38">
        <v>275.8</v>
      </c>
      <c r="H392" s="38">
        <v>275.8</v>
      </c>
      <c r="I392" s="38">
        <v>275.8</v>
      </c>
    </row>
    <row r="393" spans="1:9" s="32" customFormat="1" ht="101.25" customHeight="1">
      <c r="A393" s="33" t="s">
        <v>358</v>
      </c>
      <c r="B393" s="31" t="s">
        <v>210</v>
      </c>
      <c r="C393" s="31" t="s">
        <v>30</v>
      </c>
      <c r="D393" s="31" t="s">
        <v>17</v>
      </c>
      <c r="E393" s="31" t="s">
        <v>332</v>
      </c>
      <c r="F393" s="31"/>
      <c r="G393" s="38">
        <f>SUM(G394:G398)</f>
        <v>10782.9</v>
      </c>
      <c r="H393" s="38">
        <f>SUM(H394:H398)</f>
        <v>10782.9</v>
      </c>
      <c r="I393" s="38">
        <f>SUM(I394:I398)</f>
        <v>10782.9</v>
      </c>
    </row>
    <row r="394" spans="1:9" s="32" customFormat="1" ht="15">
      <c r="A394" s="30" t="s">
        <v>282</v>
      </c>
      <c r="B394" s="31" t="s">
        <v>210</v>
      </c>
      <c r="C394" s="31" t="s">
        <v>30</v>
      </c>
      <c r="D394" s="31" t="s">
        <v>17</v>
      </c>
      <c r="E394" s="31" t="s">
        <v>332</v>
      </c>
      <c r="F394" s="31" t="s">
        <v>25</v>
      </c>
      <c r="G394" s="38">
        <f>10.6+10</f>
        <v>20.6</v>
      </c>
      <c r="H394" s="38">
        <f>10.6+10</f>
        <v>20.6</v>
      </c>
      <c r="I394" s="38">
        <f>10.6+10</f>
        <v>20.6</v>
      </c>
    </row>
    <row r="395" spans="1:9" s="32" customFormat="1" ht="30.75">
      <c r="A395" s="30" t="s">
        <v>129</v>
      </c>
      <c r="B395" s="31" t="s">
        <v>210</v>
      </c>
      <c r="C395" s="31" t="s">
        <v>30</v>
      </c>
      <c r="D395" s="31" t="s">
        <v>17</v>
      </c>
      <c r="E395" s="31" t="s">
        <v>332</v>
      </c>
      <c r="F395" s="31" t="s">
        <v>19</v>
      </c>
      <c r="G395" s="38">
        <v>4</v>
      </c>
      <c r="H395" s="38">
        <v>4</v>
      </c>
      <c r="I395" s="38">
        <v>4</v>
      </c>
    </row>
    <row r="396" spans="1:9" s="32" customFormat="1" ht="46.5">
      <c r="A396" s="30" t="s">
        <v>128</v>
      </c>
      <c r="B396" s="31" t="s">
        <v>210</v>
      </c>
      <c r="C396" s="31" t="s">
        <v>30</v>
      </c>
      <c r="D396" s="31" t="s">
        <v>17</v>
      </c>
      <c r="E396" s="31" t="s">
        <v>332</v>
      </c>
      <c r="F396" s="31" t="s">
        <v>20</v>
      </c>
      <c r="G396" s="38">
        <f>7+22</f>
        <v>29</v>
      </c>
      <c r="H396" s="38">
        <f>7+22</f>
        <v>29</v>
      </c>
      <c r="I396" s="38">
        <f>7+22</f>
        <v>29</v>
      </c>
    </row>
    <row r="397" spans="1:9" s="32" customFormat="1" ht="46.5">
      <c r="A397" s="30" t="s">
        <v>160</v>
      </c>
      <c r="B397" s="31" t="s">
        <v>210</v>
      </c>
      <c r="C397" s="31" t="s">
        <v>30</v>
      </c>
      <c r="D397" s="31" t="s">
        <v>17</v>
      </c>
      <c r="E397" s="31" t="s">
        <v>332</v>
      </c>
      <c r="F397" s="31" t="s">
        <v>321</v>
      </c>
      <c r="G397" s="38">
        <v>6405.4</v>
      </c>
      <c r="H397" s="38">
        <v>6405.4</v>
      </c>
      <c r="I397" s="38">
        <v>6405.4</v>
      </c>
    </row>
    <row r="398" spans="1:9" s="32" customFormat="1" ht="15">
      <c r="A398" s="30" t="s">
        <v>220</v>
      </c>
      <c r="B398" s="31" t="s">
        <v>210</v>
      </c>
      <c r="C398" s="31" t="s">
        <v>30</v>
      </c>
      <c r="D398" s="31" t="s">
        <v>17</v>
      </c>
      <c r="E398" s="31" t="s">
        <v>332</v>
      </c>
      <c r="F398" s="31" t="s">
        <v>326</v>
      </c>
      <c r="G398" s="38">
        <f>4323.9</f>
        <v>4323.9</v>
      </c>
      <c r="H398" s="38">
        <f>4323.9</f>
        <v>4323.9</v>
      </c>
      <c r="I398" s="38">
        <f>4323.9</f>
        <v>4323.9</v>
      </c>
    </row>
    <row r="399" spans="1:9" s="32" customFormat="1" ht="62.25">
      <c r="A399" s="30" t="s">
        <v>285</v>
      </c>
      <c r="B399" s="31" t="s">
        <v>210</v>
      </c>
      <c r="C399" s="31" t="s">
        <v>30</v>
      </c>
      <c r="D399" s="31" t="s">
        <v>17</v>
      </c>
      <c r="E399" s="31" t="s">
        <v>286</v>
      </c>
      <c r="F399" s="31"/>
      <c r="G399" s="38">
        <f>SUM(G400)</f>
        <v>2526.5</v>
      </c>
      <c r="H399" s="38">
        <f>SUM(H400)</f>
        <v>2957.2</v>
      </c>
      <c r="I399" s="38">
        <f>SUM(I400)</f>
        <v>3399.2999999999997</v>
      </c>
    </row>
    <row r="400" spans="1:9" s="32" customFormat="1" ht="144" customHeight="1">
      <c r="A400" s="33" t="s">
        <v>359</v>
      </c>
      <c r="B400" s="31" t="s">
        <v>210</v>
      </c>
      <c r="C400" s="31" t="s">
        <v>30</v>
      </c>
      <c r="D400" s="31" t="s">
        <v>17</v>
      </c>
      <c r="E400" s="31" t="s">
        <v>327</v>
      </c>
      <c r="F400" s="31"/>
      <c r="G400" s="38">
        <f>SUM(G401:G404)</f>
        <v>2526.5</v>
      </c>
      <c r="H400" s="38">
        <f>SUM(H401:H404)</f>
        <v>2957.2</v>
      </c>
      <c r="I400" s="38">
        <f>SUM(I401:I404)</f>
        <v>3399.2999999999997</v>
      </c>
    </row>
    <row r="401" spans="1:9" s="32" customFormat="1" ht="30.75">
      <c r="A401" s="30" t="s">
        <v>129</v>
      </c>
      <c r="B401" s="31" t="s">
        <v>210</v>
      </c>
      <c r="C401" s="31" t="s">
        <v>30</v>
      </c>
      <c r="D401" s="31" t="s">
        <v>17</v>
      </c>
      <c r="E401" s="31" t="s">
        <v>327</v>
      </c>
      <c r="F401" s="31" t="s">
        <v>19</v>
      </c>
      <c r="G401" s="38">
        <v>3</v>
      </c>
      <c r="H401" s="38">
        <v>3</v>
      </c>
      <c r="I401" s="38">
        <v>3</v>
      </c>
    </row>
    <row r="402" spans="1:9" s="32" customFormat="1" ht="46.5">
      <c r="A402" s="30" t="s">
        <v>128</v>
      </c>
      <c r="B402" s="31" t="s">
        <v>210</v>
      </c>
      <c r="C402" s="31" t="s">
        <v>30</v>
      </c>
      <c r="D402" s="31" t="s">
        <v>17</v>
      </c>
      <c r="E402" s="31" t="s">
        <v>327</v>
      </c>
      <c r="F402" s="31" t="s">
        <v>20</v>
      </c>
      <c r="G402" s="38">
        <v>9.6</v>
      </c>
      <c r="H402" s="38">
        <v>9.6</v>
      </c>
      <c r="I402" s="38">
        <v>9.6</v>
      </c>
    </row>
    <row r="403" spans="1:9" s="32" customFormat="1" ht="46.5">
      <c r="A403" s="30" t="s">
        <v>160</v>
      </c>
      <c r="B403" s="31" t="s">
        <v>210</v>
      </c>
      <c r="C403" s="31" t="s">
        <v>30</v>
      </c>
      <c r="D403" s="31" t="s">
        <v>17</v>
      </c>
      <c r="E403" s="31" t="s">
        <v>327</v>
      </c>
      <c r="F403" s="31" t="s">
        <v>321</v>
      </c>
      <c r="G403" s="38">
        <v>2063.9</v>
      </c>
      <c r="H403" s="38">
        <f>2944.6-550</f>
        <v>2394.6</v>
      </c>
      <c r="I403" s="38">
        <f>3386.7-568</f>
        <v>2818.7</v>
      </c>
    </row>
    <row r="404" spans="1:9" s="32" customFormat="1" ht="15">
      <c r="A404" s="30" t="s">
        <v>208</v>
      </c>
      <c r="B404" s="31" t="s">
        <v>210</v>
      </c>
      <c r="C404" s="31" t="s">
        <v>30</v>
      </c>
      <c r="D404" s="31" t="s">
        <v>17</v>
      </c>
      <c r="E404" s="31" t="s">
        <v>327</v>
      </c>
      <c r="F404" s="31" t="s">
        <v>291</v>
      </c>
      <c r="G404" s="38">
        <v>450</v>
      </c>
      <c r="H404" s="38">
        <v>550</v>
      </c>
      <c r="I404" s="38">
        <v>568</v>
      </c>
    </row>
    <row r="405" spans="1:9" s="32" customFormat="1" ht="15">
      <c r="A405" s="30" t="s">
        <v>328</v>
      </c>
      <c r="B405" s="31" t="s">
        <v>210</v>
      </c>
      <c r="C405" s="31" t="s">
        <v>30</v>
      </c>
      <c r="D405" s="31" t="s">
        <v>171</v>
      </c>
      <c r="E405" s="31"/>
      <c r="F405" s="31"/>
      <c r="G405" s="38">
        <f aca="true" t="shared" si="28" ref="G405:I406">SUM(G406)</f>
        <v>419.4</v>
      </c>
      <c r="H405" s="38">
        <f t="shared" si="28"/>
        <v>419.4</v>
      </c>
      <c r="I405" s="38">
        <f t="shared" si="28"/>
        <v>419.4</v>
      </c>
    </row>
    <row r="406" spans="1:9" s="32" customFormat="1" ht="30.75">
      <c r="A406" s="30" t="s">
        <v>110</v>
      </c>
      <c r="B406" s="31" t="s">
        <v>210</v>
      </c>
      <c r="C406" s="31" t="s">
        <v>30</v>
      </c>
      <c r="D406" s="31" t="s">
        <v>171</v>
      </c>
      <c r="E406" s="31" t="s">
        <v>280</v>
      </c>
      <c r="F406" s="31"/>
      <c r="G406" s="38">
        <f t="shared" si="28"/>
        <v>419.4</v>
      </c>
      <c r="H406" s="38">
        <f t="shared" si="28"/>
        <v>419.4</v>
      </c>
      <c r="I406" s="38">
        <f t="shared" si="28"/>
        <v>419.4</v>
      </c>
    </row>
    <row r="407" spans="1:9" s="32" customFormat="1" ht="46.5">
      <c r="A407" s="30" t="s">
        <v>360</v>
      </c>
      <c r="B407" s="31" t="s">
        <v>210</v>
      </c>
      <c r="C407" s="31" t="s">
        <v>30</v>
      </c>
      <c r="D407" s="31" t="s">
        <v>171</v>
      </c>
      <c r="E407" s="31" t="s">
        <v>333</v>
      </c>
      <c r="F407" s="31"/>
      <c r="G407" s="38">
        <f>SUM(G408:G410)</f>
        <v>419.4</v>
      </c>
      <c r="H407" s="38">
        <f>SUM(H408:H410)</f>
        <v>419.4</v>
      </c>
      <c r="I407" s="38">
        <f>SUM(I408:I410)</f>
        <v>419.4</v>
      </c>
    </row>
    <row r="408" spans="1:9" s="32" customFormat="1" ht="30.75">
      <c r="A408" s="30" t="s">
        <v>106</v>
      </c>
      <c r="B408" s="31" t="s">
        <v>210</v>
      </c>
      <c r="C408" s="31" t="s">
        <v>30</v>
      </c>
      <c r="D408" s="31" t="s">
        <v>171</v>
      </c>
      <c r="E408" s="31" t="s">
        <v>333</v>
      </c>
      <c r="F408" s="31" t="s">
        <v>16</v>
      </c>
      <c r="G408" s="38">
        <v>251.4</v>
      </c>
      <c r="H408" s="38">
        <v>251.4</v>
      </c>
      <c r="I408" s="38">
        <v>251.4</v>
      </c>
    </row>
    <row r="409" spans="1:9" s="32" customFormat="1" ht="62.25">
      <c r="A409" s="30" t="s">
        <v>108</v>
      </c>
      <c r="B409" s="31" t="s">
        <v>210</v>
      </c>
      <c r="C409" s="31" t="s">
        <v>30</v>
      </c>
      <c r="D409" s="31" t="s">
        <v>171</v>
      </c>
      <c r="E409" s="31" t="s">
        <v>333</v>
      </c>
      <c r="F409" s="31" t="s">
        <v>109</v>
      </c>
      <c r="G409" s="38">
        <v>76</v>
      </c>
      <c r="H409" s="38">
        <v>76</v>
      </c>
      <c r="I409" s="38">
        <v>76</v>
      </c>
    </row>
    <row r="410" spans="1:9" s="32" customFormat="1" ht="46.5">
      <c r="A410" s="30" t="s">
        <v>128</v>
      </c>
      <c r="B410" s="31" t="s">
        <v>210</v>
      </c>
      <c r="C410" s="31" t="s">
        <v>30</v>
      </c>
      <c r="D410" s="31" t="s">
        <v>171</v>
      </c>
      <c r="E410" s="31" t="s">
        <v>333</v>
      </c>
      <c r="F410" s="31" t="s">
        <v>20</v>
      </c>
      <c r="G410" s="38">
        <v>92</v>
      </c>
      <c r="H410" s="38">
        <v>92</v>
      </c>
      <c r="I410" s="38">
        <v>92</v>
      </c>
    </row>
    <row r="411" spans="1:9" s="34" customFormat="1" ht="15">
      <c r="A411" s="42" t="s">
        <v>221</v>
      </c>
      <c r="B411" s="43"/>
      <c r="C411" s="43"/>
      <c r="D411" s="43"/>
      <c r="E411" s="43"/>
      <c r="F411" s="44"/>
      <c r="G411" s="39">
        <f>SUM(G11,G161,G202,G218,G278)</f>
        <v>293628.25600000005</v>
      </c>
      <c r="H411" s="39">
        <f>SUM(H11,H161,H202,H218,H278)</f>
        <v>274108.596</v>
      </c>
      <c r="I411" s="39">
        <f>SUM(I11,I161,I202,I218,I278)</f>
        <v>296295.5960000001</v>
      </c>
    </row>
  </sheetData>
  <sheetProtection selectLockedCells="1" selectUnlockedCells="1"/>
  <mergeCells count="3">
    <mergeCell ref="A7:I7"/>
    <mergeCell ref="A8:I8"/>
    <mergeCell ref="A411:F411"/>
  </mergeCells>
  <printOptions/>
  <pageMargins left="0.7086614173228347" right="0.1968503937007874" top="0.5905511811023623" bottom="0.3937007874015748" header="0.5118110236220472" footer="0.5118110236220472"/>
  <pageSetup fitToHeight="0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="110" zoomScaleNormal="110" zoomScalePageLayoutView="0" workbookViewId="0" topLeftCell="A20">
      <selection activeCell="B45" sqref="B45"/>
    </sheetView>
  </sheetViews>
  <sheetFormatPr defaultColWidth="8.7109375" defaultRowHeight="12.75"/>
  <cols>
    <col min="1" max="1" width="18.28125" style="5" customWidth="1"/>
    <col min="2" max="2" width="17.7109375" style="4" customWidth="1"/>
    <col min="3" max="16384" width="8.7109375" style="4" customWidth="1"/>
  </cols>
  <sheetData>
    <row r="1" spans="1:2" ht="14.25">
      <c r="A1" s="5" t="s">
        <v>31</v>
      </c>
      <c r="B1" s="4">
        <f>SUM(B2:B7)</f>
        <v>32920.746</v>
      </c>
    </row>
    <row r="2" spans="1:2" ht="14.25">
      <c r="A2" s="5" t="s">
        <v>32</v>
      </c>
      <c r="B2" s="4">
        <f>Лист1!G13</f>
        <v>1043.6</v>
      </c>
    </row>
    <row r="3" spans="1:2" ht="14.25">
      <c r="A3" s="5" t="s">
        <v>33</v>
      </c>
      <c r="B3" s="4">
        <f>Лист1!G18+Лист1!G163</f>
        <v>12201.900000000001</v>
      </c>
    </row>
    <row r="4" spans="1:2" ht="14.25">
      <c r="A4" s="5" t="s">
        <v>34</v>
      </c>
      <c r="B4" s="4">
        <f>Лист1!G167</f>
        <v>3841.1</v>
      </c>
    </row>
    <row r="5" ht="14.25">
      <c r="A5" s="5" t="s">
        <v>35</v>
      </c>
    </row>
    <row r="6" spans="1:2" ht="14.25">
      <c r="A6" s="5" t="s">
        <v>36</v>
      </c>
      <c r="B6" s="4">
        <f>Лист1!G31</f>
        <v>100</v>
      </c>
    </row>
    <row r="7" spans="1:2" ht="14.25">
      <c r="A7" s="5" t="s">
        <v>37</v>
      </c>
      <c r="B7" s="4">
        <f>Лист1!G35+Лист1!G174+Лист1!G204+Лист1!G220</f>
        <v>15734.146</v>
      </c>
    </row>
    <row r="8" spans="1:2" ht="14.25">
      <c r="A8" s="5" t="s">
        <v>38</v>
      </c>
      <c r="B8" s="4">
        <f>SUM(B9)</f>
        <v>0</v>
      </c>
    </row>
    <row r="9" ht="14.25">
      <c r="A9" s="5" t="s">
        <v>39</v>
      </c>
    </row>
    <row r="10" spans="1:2" ht="14.25">
      <c r="A10" s="5" t="s">
        <v>40</v>
      </c>
      <c r="B10" s="4">
        <f>SUM(B11:B14)</f>
        <v>1880.4</v>
      </c>
    </row>
    <row r="11" ht="14.25">
      <c r="A11" s="5" t="s">
        <v>41</v>
      </c>
    </row>
    <row r="12" spans="1:2" ht="14.25">
      <c r="A12" s="5" t="s">
        <v>42</v>
      </c>
      <c r="B12" s="4">
        <f>Лист1!G64</f>
        <v>877.7</v>
      </c>
    </row>
    <row r="13" spans="1:2" ht="14.25">
      <c r="A13" s="5" t="s">
        <v>43</v>
      </c>
      <c r="B13" s="4">
        <f>Лист1!G71</f>
        <v>1002.6999999999999</v>
      </c>
    </row>
    <row r="14" ht="14.25">
      <c r="A14" s="5" t="s">
        <v>44</v>
      </c>
    </row>
    <row r="15" spans="1:2" ht="14.25">
      <c r="A15" s="5" t="s">
        <v>45</v>
      </c>
      <c r="B15" s="4">
        <f>SUM(B16:B20)</f>
        <v>12708.62</v>
      </c>
    </row>
    <row r="16" spans="1:2" ht="14.25">
      <c r="A16" s="5" t="s">
        <v>46</v>
      </c>
      <c r="B16" s="4">
        <f>Лист1!G79</f>
        <v>1801</v>
      </c>
    </row>
    <row r="17" spans="1:2" ht="14.25">
      <c r="A17" s="5" t="s">
        <v>244</v>
      </c>
      <c r="B17" s="4">
        <f>Лист1!G187</f>
        <v>156.52</v>
      </c>
    </row>
    <row r="18" ht="14.25">
      <c r="A18" s="5" t="s">
        <v>47</v>
      </c>
    </row>
    <row r="19" spans="1:2" ht="14.25">
      <c r="A19" s="5" t="s">
        <v>48</v>
      </c>
      <c r="B19" s="4">
        <f>Лист1!G85+Лист1!G191</f>
        <v>10751.1</v>
      </c>
    </row>
    <row r="20" ht="14.25">
      <c r="A20" s="5" t="s">
        <v>49</v>
      </c>
    </row>
    <row r="21" spans="1:2" ht="14.25">
      <c r="A21" s="5" t="s">
        <v>50</v>
      </c>
      <c r="B21" s="4">
        <f>SUM(B22:B25)</f>
        <v>1009</v>
      </c>
    </row>
    <row r="22" spans="1:2" ht="14.25">
      <c r="A22" s="5" t="s">
        <v>51</v>
      </c>
      <c r="B22" s="4">
        <f>Лист1!G90</f>
        <v>0</v>
      </c>
    </row>
    <row r="23" ht="14.25">
      <c r="A23" s="5" t="s">
        <v>52</v>
      </c>
    </row>
    <row r="24" spans="1:2" ht="14.25">
      <c r="A24" s="5" t="s">
        <v>53</v>
      </c>
      <c r="B24" s="4">
        <f>Лист1!G94</f>
        <v>0</v>
      </c>
    </row>
    <row r="25" spans="1:2" ht="14.25">
      <c r="A25" s="5" t="s">
        <v>54</v>
      </c>
      <c r="B25" s="4">
        <f>Лист1!G98</f>
        <v>1009</v>
      </c>
    </row>
    <row r="26" spans="1:2" ht="14.25">
      <c r="A26" s="5" t="s">
        <v>55</v>
      </c>
      <c r="B26" s="4" t="e">
        <f>SUM(B27:B30)</f>
        <v>#REF!</v>
      </c>
    </row>
    <row r="27" spans="1:2" ht="14.25">
      <c r="A27" s="5" t="s">
        <v>56</v>
      </c>
      <c r="B27" s="4" t="e">
        <f>Лист1!#REF!</f>
        <v>#REF!</v>
      </c>
    </row>
    <row r="28" spans="1:2" ht="14.25">
      <c r="A28" s="5" t="s">
        <v>57</v>
      </c>
      <c r="B28" s="4" t="e">
        <f>Лист1!G230+Лист1!#REF!</f>
        <v>#REF!</v>
      </c>
    </row>
    <row r="29" spans="1:2" ht="14.25">
      <c r="A29" s="5" t="s">
        <v>58</v>
      </c>
      <c r="B29" s="4" t="e">
        <f>Лист1!G108+Лист1!#REF!</f>
        <v>#REF!</v>
      </c>
    </row>
    <row r="30" spans="1:2" ht="14.25">
      <c r="A30" s="5" t="s">
        <v>59</v>
      </c>
      <c r="B30" s="4" t="e">
        <f>Лист1!#REF!</f>
        <v>#REF!</v>
      </c>
    </row>
    <row r="31" spans="1:2" ht="14.25">
      <c r="A31" s="5" t="s">
        <v>60</v>
      </c>
      <c r="B31" s="4">
        <f>SUM(B32:B33)</f>
        <v>23774.699999999997</v>
      </c>
    </row>
    <row r="32" spans="1:2" ht="14.25">
      <c r="A32" s="5" t="s">
        <v>61</v>
      </c>
      <c r="B32" s="4">
        <f>Лист1!G235</f>
        <v>21585.3</v>
      </c>
    </row>
    <row r="33" spans="1:2" ht="14.25">
      <c r="A33" s="5" t="s">
        <v>62</v>
      </c>
      <c r="B33" s="4">
        <f>Лист1!G261</f>
        <v>2189.3999999999996</v>
      </c>
    </row>
    <row r="34" spans="1:2" ht="14.25">
      <c r="A34" s="5" t="s">
        <v>63</v>
      </c>
      <c r="B34" s="4" t="e">
        <f>SUM(B35:B39)</f>
        <v>#REF!</v>
      </c>
    </row>
    <row r="35" spans="1:2" ht="14.25">
      <c r="A35" s="5" t="s">
        <v>64</v>
      </c>
      <c r="B35" s="4">
        <f>Лист1!G113</f>
        <v>1700</v>
      </c>
    </row>
    <row r="36" ht="14.25">
      <c r="A36" s="5" t="s">
        <v>65</v>
      </c>
    </row>
    <row r="37" spans="1:2" ht="14.25">
      <c r="A37" s="5" t="s">
        <v>66</v>
      </c>
      <c r="B37" s="4" t="e">
        <f>Лист1!G118+Лист1!G274+Лист1!#REF!</f>
        <v>#REF!</v>
      </c>
    </row>
    <row r="38" spans="1:2" ht="14.25">
      <c r="A38" s="5" t="s">
        <v>67</v>
      </c>
      <c r="B38" s="4" t="e">
        <f>Лист1!#REF!</f>
        <v>#REF!</v>
      </c>
    </row>
    <row r="39" ht="14.25">
      <c r="A39" s="5" t="s">
        <v>243</v>
      </c>
    </row>
    <row r="40" spans="1:2" ht="14.25">
      <c r="A40" s="5" t="s">
        <v>68</v>
      </c>
      <c r="B40" s="4">
        <f>SUM(B41:B42)</f>
        <v>274</v>
      </c>
    </row>
    <row r="41" spans="1:2" ht="14.25">
      <c r="A41" s="5" t="s">
        <v>69</v>
      </c>
      <c r="B41" s="4">
        <f>Лист1!G153</f>
        <v>0</v>
      </c>
    </row>
    <row r="42" spans="1:2" ht="14.25">
      <c r="A42" s="5" t="s">
        <v>70</v>
      </c>
      <c r="B42" s="4">
        <f>Лист1!G157</f>
        <v>274</v>
      </c>
    </row>
    <row r="43" spans="1:2" ht="14.25">
      <c r="A43" s="5" t="s">
        <v>71</v>
      </c>
      <c r="B43" s="4">
        <f>SUM(B44:B45)</f>
        <v>11260.41</v>
      </c>
    </row>
    <row r="44" spans="1:2" ht="14.25">
      <c r="A44" s="5" t="s">
        <v>72</v>
      </c>
      <c r="B44" s="4">
        <f>Лист1!G198</f>
        <v>11260.41</v>
      </c>
    </row>
    <row r="45" ht="14.25">
      <c r="A45" s="5" t="s">
        <v>73</v>
      </c>
    </row>
    <row r="46" spans="1:2" ht="14.25">
      <c r="A46" s="6" t="s">
        <v>74</v>
      </c>
      <c r="B46" s="7" t="e">
        <f>SUM(B1,B8,B10,B15,B21,B26,B31,B34,B40,B43)</f>
        <v>#REF!</v>
      </c>
    </row>
    <row r="47" ht="14.25">
      <c r="B47" s="7" t="e">
        <f>Лист1!#REF!</f>
        <v>#REF!</v>
      </c>
    </row>
    <row r="48" ht="14.25">
      <c r="B48" s="4" t="e">
        <f>B46-B47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Денисов</cp:lastModifiedBy>
  <cp:lastPrinted>2017-11-10T04:34:51Z</cp:lastPrinted>
  <dcterms:created xsi:type="dcterms:W3CDTF">2014-10-31T06:32:55Z</dcterms:created>
  <dcterms:modified xsi:type="dcterms:W3CDTF">2017-11-13T10:30:14Z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